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6" windowHeight="9696" activeTab="0"/>
  </bookViews>
  <sheets>
    <sheet name="A" sheetId="1" r:id="rId1"/>
  </sheets>
  <definedNames>
    <definedName name="_xlnm.Print_Area" localSheetId="0">'A'!$B$2:$AH$57</definedName>
  </definedNames>
  <calcPr fullCalcOnLoad="1"/>
</workbook>
</file>

<file path=xl/sharedStrings.xml><?xml version="1.0" encoding="utf-8"?>
<sst xmlns="http://schemas.openxmlformats.org/spreadsheetml/2006/main" count="350" uniqueCount="67">
  <si>
    <t>1 lb =</t>
  </si>
  <si>
    <t>gm</t>
  </si>
  <si>
    <t>lbs/kg</t>
  </si>
  <si>
    <t>C &gt;</t>
  </si>
  <si>
    <t>|</t>
  </si>
  <si>
    <t>F &gt;</t>
  </si>
  <si>
    <t>water</t>
  </si>
  <si>
    <t xml:space="preserve"> </t>
  </si>
  <si>
    <t>max sugar</t>
  </si>
  <si>
    <t>ml</t>
  </si>
  <si>
    <t>cups</t>
  </si>
  <si>
    <t>gms</t>
  </si>
  <si>
    <t>lbs</t>
  </si>
  <si>
    <t>sugar wt/</t>
  </si>
  <si>
    <t>sugar cups</t>
  </si>
  <si>
    <t>dilute oz sol</t>
  </si>
  <si>
    <t>vol</t>
  </si>
  <si>
    <t>per</t>
  </si>
  <si>
    <t>per cup water</t>
  </si>
  <si>
    <t>gm/cup</t>
  </si>
  <si>
    <t>water qt</t>
  </si>
  <si>
    <t>www.wildbirdshop.com/Birding/humfeed.html</t>
  </si>
  <si>
    <t>flower nectar is 21-23% sucrose (1 cup sugar in 4 cups water)</t>
  </si>
  <si>
    <t xml:space="preserve">NET </t>
  </si>
  <si>
    <t>VOL</t>
  </si>
  <si>
    <t>oz</t>
  </si>
  <si>
    <t>6.5 cups solution contain 8 cups sugar &gt; 0.8125 cups solution (6.5 oz) contain 1 cup sugar, add to 3.25 cups (26 oz)water for 23.5% solution total 32.5 oz</t>
  </si>
  <si>
    <t>Summary</t>
  </si>
  <si>
    <t>1)</t>
  </si>
  <si>
    <t>4)</t>
  </si>
  <si>
    <t xml:space="preserve">1 cup honey = 1031 calories  </t>
  </si>
  <si>
    <t xml:space="preserve">sugar: granulated 7 wt oz/cup; 387 cal per 100 gm (3.53 wt oz) = 110 cal per wt oz, 96 cal per vol oz  (1 tsp = 4 gm wt = 5 ml vol = 16 cal); 1 oz vol = 30 ml = 96 cal </t>
  </si>
  <si>
    <t xml:space="preserve">1 cup of granulated sugar has 8 x 96 = 768 cal, weighs 7 oz! 1 cup of confectioners sugar only weighs 4 oz! </t>
  </si>
  <si>
    <t>5/21/2016</t>
  </si>
  <si>
    <t>corrected for different dilution 4 cups water + 8 cups sugar yield 7.75 cups solution</t>
  </si>
  <si>
    <t>cups of sugar in</t>
  </si>
  <si>
    <t>cups of hot water produce</t>
  </si>
  <si>
    <t>cups of solution, or a</t>
  </si>
  <si>
    <t>solution</t>
  </si>
  <si>
    <t xml:space="preserve">4 oz has 516 calories, /4 drinks = 129 cal, 3 drinks = </t>
  </si>
  <si>
    <t>add</t>
  </si>
  <si>
    <t xml:space="preserve">want </t>
  </si>
  <si>
    <t>from</t>
  </si>
  <si>
    <t>cups of solution to</t>
  </si>
  <si>
    <t>factor</t>
  </si>
  <si>
    <t xml:space="preserve">cups of water for a total of </t>
  </si>
  <si>
    <t xml:space="preserve">2) </t>
  </si>
  <si>
    <t>3)</t>
  </si>
  <si>
    <t>OLD:</t>
  </si>
  <si>
    <t xml:space="preserve">of </t>
  </si>
  <si>
    <t>contains</t>
  </si>
  <si>
    <t xml:space="preserve">cups of sugar, or </t>
  </si>
  <si>
    <t>cup</t>
  </si>
  <si>
    <t>calories</t>
  </si>
  <si>
    <t>(5)</t>
  </si>
  <si>
    <t>calories, /</t>
  </si>
  <si>
    <t>drinks</t>
  </si>
  <si>
    <t xml:space="preserve">calories, / </t>
  </si>
  <si>
    <t>=</t>
  </si>
  <si>
    <t>sugar_a05.xls</t>
  </si>
  <si>
    <t>Final Dilu</t>
  </si>
  <si>
    <t>liquid-liquid dilution</t>
  </si>
  <si>
    <t>Tot Vol</t>
  </si>
  <si>
    <t>Final oz</t>
  </si>
  <si>
    <t>Start Conc</t>
  </si>
  <si>
    <t>sol</t>
  </si>
  <si>
    <t>convert 123% to 103%, multiply by 1.2 (20% more)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</si>
</sst>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8">
    <font>
      <sz val="8"/>
      <name val="Arial"/>
      <family val="0"/>
    </font>
    <font>
      <b/>
      <sz val="6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1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0" fontId="0" fillId="0" borderId="0" xfId="0" applyNumberFormat="1" applyAlignment="1">
      <alignment/>
    </xf>
    <xf numFmtId="2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9"/>
  <sheetViews>
    <sheetView tabSelected="1" zoomScale="130" zoomScaleNormal="130" zoomScalePageLayoutView="0" workbookViewId="0" topLeftCell="A40">
      <selection activeCell="E59" sqref="E59"/>
    </sheetView>
  </sheetViews>
  <sheetFormatPr defaultColWidth="9.33203125" defaultRowHeight="11.25"/>
  <cols>
    <col min="1" max="1" width="4.16015625" style="0" customWidth="1"/>
    <col min="2" max="2" width="8.5" style="0" customWidth="1"/>
    <col min="3" max="3" width="5.83203125" style="0" customWidth="1"/>
    <col min="4" max="4" width="1.5" style="0" customWidth="1"/>
    <col min="5" max="5" width="9.33203125" style="0" customWidth="1"/>
    <col min="6" max="7" width="5.83203125" style="0" customWidth="1"/>
    <col min="8" max="8" width="1.5" style="0" customWidth="1"/>
    <col min="9" max="9" width="10.16015625" style="0" customWidth="1"/>
    <col min="10" max="11" width="5.83203125" style="0" customWidth="1"/>
    <col min="12" max="12" width="6" style="0" customWidth="1"/>
    <col min="13" max="13" width="1.5" style="0" customWidth="1"/>
    <col min="14" max="16" width="7.66015625" style="0" customWidth="1"/>
    <col min="17" max="17" width="1.5" style="0" customWidth="1"/>
    <col min="18" max="18" width="8.5" style="0" customWidth="1"/>
    <col min="19" max="20" width="5.83203125" style="0" customWidth="1"/>
    <col min="21" max="21" width="1.5" style="0" customWidth="1"/>
    <col min="22" max="22" width="9" style="0" customWidth="1"/>
    <col min="23" max="23" width="1.5" style="0" customWidth="1"/>
    <col min="24" max="24" width="8.33203125" style="0" customWidth="1"/>
    <col min="25" max="26" width="5.83203125" style="0" customWidth="1"/>
    <col min="27" max="27" width="1.5" style="0" customWidth="1"/>
    <col min="28" max="29" width="8.5" style="0" customWidth="1"/>
    <col min="30" max="30" width="1.5" style="0" customWidth="1"/>
    <col min="31" max="31" width="8.5" style="0" customWidth="1"/>
    <col min="32" max="33" width="5.83203125" style="0" customWidth="1"/>
    <col min="34" max="34" width="1.5" style="0" customWidth="1"/>
  </cols>
  <sheetData>
    <row r="2" spans="2:6" ht="9.75">
      <c r="B2" s="12" t="s">
        <v>59</v>
      </c>
      <c r="F2" t="s">
        <v>34</v>
      </c>
    </row>
    <row r="3" spans="2:16" ht="9.75">
      <c r="B3" s="11" t="s">
        <v>33</v>
      </c>
      <c r="E3" t="s">
        <v>0</v>
      </c>
      <c r="I3">
        <f>28.35*16</f>
        <v>453.6</v>
      </c>
      <c r="N3" t="s">
        <v>1</v>
      </c>
      <c r="O3">
        <f>1/(I3/1000)</f>
        <v>2.204585537918871</v>
      </c>
      <c r="P3" t="s">
        <v>2</v>
      </c>
    </row>
    <row r="5" spans="3:34" ht="9.75">
      <c r="C5" s="3" t="s">
        <v>3</v>
      </c>
      <c r="E5">
        <v>0</v>
      </c>
      <c r="I5">
        <f>E5+10</f>
        <v>10</v>
      </c>
      <c r="N5">
        <f>I5+10</f>
        <v>20</v>
      </c>
      <c r="O5">
        <f>N5+10</f>
        <v>30</v>
      </c>
      <c r="P5">
        <f>O5+10</f>
        <v>40</v>
      </c>
      <c r="Q5" s="3" t="s">
        <v>4</v>
      </c>
      <c r="R5">
        <f>P5+10</f>
        <v>50</v>
      </c>
      <c r="U5" s="3" t="s">
        <v>4</v>
      </c>
      <c r="V5">
        <f>R5+10</f>
        <v>60</v>
      </c>
      <c r="W5" s="3" t="s">
        <v>4</v>
      </c>
      <c r="X5">
        <f>V5+10</f>
        <v>70</v>
      </c>
      <c r="AA5" s="3" t="s">
        <v>4</v>
      </c>
      <c r="AB5">
        <f>X5+10</f>
        <v>80</v>
      </c>
      <c r="AC5">
        <f>AB5+10</f>
        <v>90</v>
      </c>
      <c r="AD5" s="3" t="s">
        <v>4</v>
      </c>
      <c r="AE5">
        <f>AC5+10</f>
        <v>100</v>
      </c>
      <c r="AH5" s="3" t="s">
        <v>4</v>
      </c>
    </row>
    <row r="6" spans="3:34" ht="9.75">
      <c r="C6" s="3" t="s">
        <v>5</v>
      </c>
      <c r="E6">
        <f>E5*9/5+32</f>
        <v>32</v>
      </c>
      <c r="I6">
        <f>I5*9/5+32</f>
        <v>50</v>
      </c>
      <c r="N6">
        <f>N5*9/5+32</f>
        <v>68</v>
      </c>
      <c r="O6">
        <f>O5*9/5+32</f>
        <v>86</v>
      </c>
      <c r="P6">
        <f>P5*9/5+32</f>
        <v>104</v>
      </c>
      <c r="Q6" s="3" t="s">
        <v>4</v>
      </c>
      <c r="R6">
        <f>R5*9/5+32</f>
        <v>122</v>
      </c>
      <c r="U6" s="3" t="s">
        <v>4</v>
      </c>
      <c r="V6">
        <f>V5*9/5+32</f>
        <v>140</v>
      </c>
      <c r="W6" s="3" t="s">
        <v>4</v>
      </c>
      <c r="X6">
        <f>X5*9/5+32</f>
        <v>158</v>
      </c>
      <c r="AA6" s="3" t="s">
        <v>4</v>
      </c>
      <c r="AB6">
        <f>AB5*9/5+32</f>
        <v>176</v>
      </c>
      <c r="AC6">
        <f>AC5*9/5+32</f>
        <v>194</v>
      </c>
      <c r="AD6" s="3" t="s">
        <v>4</v>
      </c>
      <c r="AE6">
        <f>AE5*9/5+32</f>
        <v>212</v>
      </c>
      <c r="AH6" s="3" t="s">
        <v>4</v>
      </c>
    </row>
    <row r="7" spans="2:34" ht="9.75">
      <c r="B7" t="s">
        <v>6</v>
      </c>
      <c r="C7" s="3"/>
      <c r="I7" t="s">
        <v>7</v>
      </c>
      <c r="N7" t="s">
        <v>7</v>
      </c>
      <c r="O7" t="s">
        <v>7</v>
      </c>
      <c r="P7" t="s">
        <v>7</v>
      </c>
      <c r="Q7" s="3" t="s">
        <v>4</v>
      </c>
      <c r="R7" t="s">
        <v>7</v>
      </c>
      <c r="U7" s="3" t="s">
        <v>4</v>
      </c>
      <c r="V7" t="s">
        <v>7</v>
      </c>
      <c r="W7" s="3" t="s">
        <v>4</v>
      </c>
      <c r="X7" s="3" t="s">
        <v>7</v>
      </c>
      <c r="AA7" s="3" t="s">
        <v>4</v>
      </c>
      <c r="AC7" t="s">
        <v>7</v>
      </c>
      <c r="AD7" s="3" t="s">
        <v>4</v>
      </c>
      <c r="AE7" t="s">
        <v>7</v>
      </c>
      <c r="AH7" s="3" t="s">
        <v>4</v>
      </c>
    </row>
    <row r="8" spans="3:34" ht="9.75">
      <c r="C8" s="3"/>
      <c r="D8" s="3" t="s">
        <v>4</v>
      </c>
      <c r="E8" t="s">
        <v>8</v>
      </c>
      <c r="H8" s="3" t="s">
        <v>4</v>
      </c>
      <c r="I8" t="s">
        <v>8</v>
      </c>
      <c r="Q8" s="3"/>
      <c r="U8" s="3" t="s">
        <v>4</v>
      </c>
      <c r="W8" s="3" t="s">
        <v>4</v>
      </c>
      <c r="X8" s="3"/>
      <c r="AA8" s="3" t="s">
        <v>4</v>
      </c>
      <c r="AD8" s="3"/>
      <c r="AH8" s="3"/>
    </row>
    <row r="9" spans="2:34" ht="9.75">
      <c r="B9" s="3" t="s">
        <v>9</v>
      </c>
      <c r="C9" s="3" t="s">
        <v>10</v>
      </c>
      <c r="D9" s="3" t="s">
        <v>4</v>
      </c>
      <c r="E9" s="3" t="s">
        <v>11</v>
      </c>
      <c r="F9" s="3" t="s">
        <v>12</v>
      </c>
      <c r="G9" s="3" t="s">
        <v>10</v>
      </c>
      <c r="H9" s="3" t="s">
        <v>4</v>
      </c>
      <c r="I9" s="3" t="s">
        <v>11</v>
      </c>
      <c r="J9" s="3" t="s">
        <v>12</v>
      </c>
      <c r="K9" s="3" t="s">
        <v>10</v>
      </c>
      <c r="L9" s="3" t="s">
        <v>23</v>
      </c>
      <c r="M9" s="3" t="s">
        <v>4</v>
      </c>
      <c r="N9" s="3" t="s">
        <v>1</v>
      </c>
      <c r="O9" s="3" t="s">
        <v>1</v>
      </c>
      <c r="P9" s="3" t="s">
        <v>1</v>
      </c>
      <c r="Q9" s="3" t="s">
        <v>4</v>
      </c>
      <c r="R9" s="3" t="s">
        <v>1</v>
      </c>
      <c r="S9" s="3" t="s">
        <v>12</v>
      </c>
      <c r="T9" s="3" t="s">
        <v>10</v>
      </c>
      <c r="U9" s="3" t="s">
        <v>4</v>
      </c>
      <c r="V9" s="3" t="s">
        <v>1</v>
      </c>
      <c r="W9" s="3" t="s">
        <v>4</v>
      </c>
      <c r="X9" s="3" t="s">
        <v>1</v>
      </c>
      <c r="Y9" s="3" t="s">
        <v>12</v>
      </c>
      <c r="Z9" s="3" t="s">
        <v>10</v>
      </c>
      <c r="AA9" s="3" t="s">
        <v>4</v>
      </c>
      <c r="AB9" s="3" t="s">
        <v>1</v>
      </c>
      <c r="AC9" s="3" t="s">
        <v>1</v>
      </c>
      <c r="AD9" s="3" t="s">
        <v>4</v>
      </c>
      <c r="AE9" s="3" t="s">
        <v>1</v>
      </c>
      <c r="AF9" s="3" t="s">
        <v>12</v>
      </c>
      <c r="AG9" s="3" t="s">
        <v>10</v>
      </c>
      <c r="AH9" s="3" t="s">
        <v>4</v>
      </c>
    </row>
    <row r="10" spans="2:34" ht="9.75">
      <c r="B10" s="4"/>
      <c r="C10" s="3"/>
      <c r="D10" s="3" t="s">
        <v>4</v>
      </c>
      <c r="E10" s="3"/>
      <c r="F10" s="3"/>
      <c r="G10" s="3"/>
      <c r="H10" s="3" t="s">
        <v>4</v>
      </c>
      <c r="I10" s="3"/>
      <c r="J10" s="3"/>
      <c r="K10" s="3"/>
      <c r="L10" s="3" t="s">
        <v>24</v>
      </c>
      <c r="M10" s="3" t="s">
        <v>4</v>
      </c>
      <c r="N10" s="3"/>
      <c r="O10" s="3" t="s">
        <v>7</v>
      </c>
      <c r="P10" s="3"/>
      <c r="Q10" s="3" t="s">
        <v>4</v>
      </c>
      <c r="S10" s="3"/>
      <c r="T10" s="3"/>
      <c r="U10" s="3" t="s">
        <v>4</v>
      </c>
      <c r="V10" s="3"/>
      <c r="W10" s="3" t="s">
        <v>4</v>
      </c>
      <c r="X10" s="3"/>
      <c r="Y10" s="3"/>
      <c r="Z10" s="3"/>
      <c r="AA10" s="3" t="s">
        <v>4</v>
      </c>
      <c r="AB10" s="3"/>
      <c r="AC10" s="3"/>
      <c r="AD10" s="3" t="s">
        <v>4</v>
      </c>
      <c r="AE10" s="3"/>
      <c r="AF10" s="3"/>
      <c r="AG10" s="3"/>
      <c r="AH10" s="3" t="s">
        <v>4</v>
      </c>
    </row>
    <row r="11" spans="2:34" ht="9.75">
      <c r="B11" s="5">
        <v>100</v>
      </c>
      <c r="C11" s="6">
        <f>B11/257</f>
        <v>0.38910505836575876</v>
      </c>
      <c r="D11" s="3" t="s">
        <v>4</v>
      </c>
      <c r="E11" s="6">
        <v>181.9</v>
      </c>
      <c r="F11" s="3"/>
      <c r="G11" s="3"/>
      <c r="H11" s="3" t="s">
        <v>4</v>
      </c>
      <c r="I11" s="6">
        <v>190.6</v>
      </c>
      <c r="J11" s="3"/>
      <c r="K11" s="3"/>
      <c r="L11" s="3"/>
      <c r="M11" s="3" t="s">
        <v>4</v>
      </c>
      <c r="N11" s="6">
        <v>201.9</v>
      </c>
      <c r="O11" s="6">
        <v>216.7</v>
      </c>
      <c r="P11" s="6">
        <v>235.6</v>
      </c>
      <c r="Q11" s="3" t="s">
        <v>4</v>
      </c>
      <c r="R11" s="6">
        <v>259.6</v>
      </c>
      <c r="S11" s="3"/>
      <c r="T11" s="3"/>
      <c r="U11" s="3" t="s">
        <v>4</v>
      </c>
      <c r="V11" s="6">
        <v>288.8</v>
      </c>
      <c r="W11" s="3" t="s">
        <v>4</v>
      </c>
      <c r="X11" s="6">
        <v>323.7</v>
      </c>
      <c r="Y11" s="3"/>
      <c r="Z11" s="3"/>
      <c r="AA11" s="3" t="s">
        <v>4</v>
      </c>
      <c r="AB11" s="6">
        <v>365.1</v>
      </c>
      <c r="AC11" s="6">
        <v>414.9</v>
      </c>
      <c r="AD11" s="3" t="s">
        <v>4</v>
      </c>
      <c r="AE11" s="6">
        <v>476</v>
      </c>
      <c r="AF11" s="3"/>
      <c r="AG11" s="3"/>
      <c r="AH11" s="3" t="s">
        <v>4</v>
      </c>
    </row>
    <row r="12" spans="2:34" ht="9.75">
      <c r="B12" s="5"/>
      <c r="C12" s="6"/>
      <c r="D12" s="3" t="s">
        <v>4</v>
      </c>
      <c r="E12" s="8">
        <f>+E11/(E11+100)</f>
        <v>0.6452642781128061</v>
      </c>
      <c r="F12" s="8"/>
      <c r="G12" s="8"/>
      <c r="H12" s="3" t="s">
        <v>4</v>
      </c>
      <c r="I12" s="8">
        <f>+I11/(I11+100)</f>
        <v>0.6558843771507226</v>
      </c>
      <c r="J12" s="8"/>
      <c r="K12" s="8"/>
      <c r="L12" s="8"/>
      <c r="M12" s="3" t="s">
        <v>4</v>
      </c>
      <c r="N12" s="8">
        <f>+N11/(N11+100)</f>
        <v>0.6687644915534946</v>
      </c>
      <c r="O12" s="8">
        <f>+O11/(O11+100)</f>
        <v>0.6842437638143353</v>
      </c>
      <c r="P12" s="8">
        <f>+P11/(P11+100)</f>
        <v>0.702026221692491</v>
      </c>
      <c r="Q12" s="3" t="s">
        <v>4</v>
      </c>
      <c r="R12" s="8">
        <f>+R11/(R11+100)</f>
        <v>0.7219132369299222</v>
      </c>
      <c r="S12" s="8"/>
      <c r="T12" s="8"/>
      <c r="U12" s="3" t="s">
        <v>4</v>
      </c>
      <c r="V12" s="8">
        <f>+V11/(V11+100)</f>
        <v>0.742798353909465</v>
      </c>
      <c r="W12" s="3" t="s">
        <v>4</v>
      </c>
      <c r="X12" s="8">
        <f>+X11/(X11+100)</f>
        <v>0.7639839509086618</v>
      </c>
      <c r="Y12" s="8"/>
      <c r="Z12" s="8"/>
      <c r="AA12" s="3" t="s">
        <v>4</v>
      </c>
      <c r="AB12" s="8">
        <f>+AB11/(AB11+100)</f>
        <v>0.7849924747366158</v>
      </c>
      <c r="AC12" s="8">
        <f>+AC11/(AC11+100)</f>
        <v>0.8057875315595261</v>
      </c>
      <c r="AD12" s="3" t="s">
        <v>4</v>
      </c>
      <c r="AE12" s="8">
        <f>+AE11/(AE11+100)</f>
        <v>0.8263888888888888</v>
      </c>
      <c r="AF12" s="8"/>
      <c r="AG12" s="8"/>
      <c r="AH12" s="3" t="s">
        <v>4</v>
      </c>
    </row>
    <row r="13" spans="2:34" ht="9.75">
      <c r="B13" s="3"/>
      <c r="C13" s="3"/>
      <c r="D13" s="3" t="s">
        <v>4</v>
      </c>
      <c r="E13" s="8"/>
      <c r="F13" s="8"/>
      <c r="G13" s="8"/>
      <c r="H13" s="8" t="s">
        <v>4</v>
      </c>
      <c r="I13" s="8"/>
      <c r="J13" s="8"/>
      <c r="K13" s="8"/>
      <c r="L13" s="8"/>
      <c r="M13" s="8" t="s">
        <v>4</v>
      </c>
      <c r="N13" s="8"/>
      <c r="O13" s="8"/>
      <c r="P13" s="8"/>
      <c r="Q13" s="8" t="s">
        <v>4</v>
      </c>
      <c r="R13" s="8"/>
      <c r="S13" s="8"/>
      <c r="T13" s="8"/>
      <c r="U13" s="8" t="s">
        <v>4</v>
      </c>
      <c r="V13" s="8"/>
      <c r="W13" s="8" t="s">
        <v>4</v>
      </c>
      <c r="X13" s="8"/>
      <c r="Y13" s="8"/>
      <c r="Z13" s="8"/>
      <c r="AA13" s="8" t="s">
        <v>4</v>
      </c>
      <c r="AB13" s="8"/>
      <c r="AC13" s="8"/>
      <c r="AD13" s="8" t="s">
        <v>4</v>
      </c>
      <c r="AE13" s="8"/>
      <c r="AF13" s="8"/>
      <c r="AG13" s="8"/>
      <c r="AH13" s="3" t="s">
        <v>4</v>
      </c>
    </row>
    <row r="14" spans="2:34" ht="9.75">
      <c r="B14" s="5">
        <v>5</v>
      </c>
      <c r="C14" s="6">
        <f aca="true" t="shared" si="0" ref="C14:C23">B14/257</f>
        <v>0.019455252918287938</v>
      </c>
      <c r="D14" s="3" t="s">
        <v>4</v>
      </c>
      <c r="E14" s="7">
        <f aca="true" t="shared" si="1" ref="E14:E23">$B14/$B$11*E$11</f>
        <v>9.095</v>
      </c>
      <c r="F14" s="6">
        <f aca="true" t="shared" si="2" ref="F14:F23">E14/$I$3</f>
        <v>0.020050705467372136</v>
      </c>
      <c r="G14" s="6">
        <f aca="true" t="shared" si="3" ref="G14:G23">E14/$B$29</f>
        <v>0.03789583333333334</v>
      </c>
      <c r="H14" s="3" t="s">
        <v>4</v>
      </c>
      <c r="I14" s="7">
        <f aca="true" t="shared" si="4" ref="I14:I23">$B14/$B$11*I$11</f>
        <v>9.53</v>
      </c>
      <c r="J14" s="6">
        <f aca="true" t="shared" si="5" ref="J14:J23">I14/$I$3</f>
        <v>0.02100970017636684</v>
      </c>
      <c r="K14" s="6">
        <f aca="true" t="shared" si="6" ref="K14:K23">I14/$B$29</f>
        <v>0.03970833333333333</v>
      </c>
      <c r="L14" s="6"/>
      <c r="M14" s="3" t="s">
        <v>4</v>
      </c>
      <c r="N14" s="7">
        <f aca="true" t="shared" si="7" ref="N14:P23">$B14/$B$11*N$11</f>
        <v>10.095</v>
      </c>
      <c r="O14" s="7">
        <f t="shared" si="7"/>
        <v>10.835</v>
      </c>
      <c r="P14" s="7">
        <f t="shared" si="7"/>
        <v>11.780000000000001</v>
      </c>
      <c r="Q14" s="3" t="s">
        <v>4</v>
      </c>
      <c r="R14" s="7">
        <f aca="true" t="shared" si="8" ref="R14:R23">$B14/$B$11*R$11</f>
        <v>12.980000000000002</v>
      </c>
      <c r="S14" s="6">
        <f aca="true" t="shared" si="9" ref="S14:S23">R14/$I$3</f>
        <v>0.028615520282186953</v>
      </c>
      <c r="T14" s="6">
        <f aca="true" t="shared" si="10" ref="T14:T23">R14/$B$29</f>
        <v>0.054083333333333344</v>
      </c>
      <c r="U14" s="3" t="s">
        <v>4</v>
      </c>
      <c r="V14" s="7">
        <f aca="true" t="shared" si="11" ref="V14:V23">$B14/$B$11*V$11</f>
        <v>14.440000000000001</v>
      </c>
      <c r="W14" s="3" t="s">
        <v>4</v>
      </c>
      <c r="X14" s="7">
        <f aca="true" t="shared" si="12" ref="X14:X23">$B14/$B$11*X$11</f>
        <v>16.185</v>
      </c>
      <c r="Y14" s="6">
        <f aca="true" t="shared" si="13" ref="Y14:Y23">X14/$I$3</f>
        <v>0.035681216931216925</v>
      </c>
      <c r="Z14" s="6">
        <f aca="true" t="shared" si="14" ref="Z14:Z23">X14/$B$29</f>
        <v>0.0674375</v>
      </c>
      <c r="AA14" s="3" t="s">
        <v>4</v>
      </c>
      <c r="AB14" s="7">
        <f aca="true" t="shared" si="15" ref="AB14:AC23">$B14/$B$11*AB$11</f>
        <v>18.255000000000003</v>
      </c>
      <c r="AC14" s="7">
        <f t="shared" si="15"/>
        <v>20.745</v>
      </c>
      <c r="AD14" s="3" t="s">
        <v>4</v>
      </c>
      <c r="AE14" s="7">
        <f aca="true" t="shared" si="16" ref="AE14:AE23">$B14/$B$11*AE$11</f>
        <v>23.8</v>
      </c>
      <c r="AF14" s="6">
        <f aca="true" t="shared" si="17" ref="AF14:AF23">AE14/$I$3</f>
        <v>0.05246913580246913</v>
      </c>
      <c r="AG14" s="6">
        <f aca="true" t="shared" si="18" ref="AG14:AG23">AE14/$B$29</f>
        <v>0.09916666666666667</v>
      </c>
      <c r="AH14" s="3" t="s">
        <v>4</v>
      </c>
    </row>
    <row r="15" spans="2:34" ht="9.75">
      <c r="B15" s="5">
        <v>15</v>
      </c>
      <c r="C15" s="6">
        <f t="shared" si="0"/>
        <v>0.058365758754863814</v>
      </c>
      <c r="D15" s="3" t="s">
        <v>4</v>
      </c>
      <c r="E15" s="7">
        <f t="shared" si="1"/>
        <v>27.285</v>
      </c>
      <c r="F15" s="6">
        <f t="shared" si="2"/>
        <v>0.0601521164021164</v>
      </c>
      <c r="G15" s="6">
        <f t="shared" si="3"/>
        <v>0.1136875</v>
      </c>
      <c r="H15" s="3" t="s">
        <v>4</v>
      </c>
      <c r="I15" s="7">
        <f t="shared" si="4"/>
        <v>28.59</v>
      </c>
      <c r="J15" s="6">
        <f t="shared" si="5"/>
        <v>0.06302910052910053</v>
      </c>
      <c r="K15" s="6">
        <f t="shared" si="6"/>
        <v>0.119125</v>
      </c>
      <c r="L15" s="6"/>
      <c r="M15" s="3" t="s">
        <v>4</v>
      </c>
      <c r="N15" s="7">
        <f t="shared" si="7"/>
        <v>30.285</v>
      </c>
      <c r="O15" s="7">
        <f t="shared" si="7"/>
        <v>32.504999999999995</v>
      </c>
      <c r="P15" s="7">
        <f t="shared" si="7"/>
        <v>35.339999999999996</v>
      </c>
      <c r="Q15" s="3" t="s">
        <v>4</v>
      </c>
      <c r="R15" s="7">
        <f t="shared" si="8"/>
        <v>38.940000000000005</v>
      </c>
      <c r="S15" s="6">
        <f t="shared" si="9"/>
        <v>0.08584656084656085</v>
      </c>
      <c r="T15" s="6">
        <f t="shared" si="10"/>
        <v>0.16225000000000003</v>
      </c>
      <c r="U15" s="3" t="s">
        <v>4</v>
      </c>
      <c r="V15" s="7">
        <f t="shared" si="11"/>
        <v>43.32</v>
      </c>
      <c r="W15" s="3" t="s">
        <v>4</v>
      </c>
      <c r="X15" s="7">
        <f t="shared" si="12"/>
        <v>48.555</v>
      </c>
      <c r="Y15" s="6">
        <f t="shared" si="13"/>
        <v>0.10704365079365079</v>
      </c>
      <c r="Z15" s="6">
        <f t="shared" si="14"/>
        <v>0.2023125</v>
      </c>
      <c r="AA15" s="3" t="s">
        <v>4</v>
      </c>
      <c r="AB15" s="7">
        <f t="shared" si="15"/>
        <v>54.765</v>
      </c>
      <c r="AC15" s="7">
        <f t="shared" si="15"/>
        <v>62.23499999999999</v>
      </c>
      <c r="AD15" s="3" t="s">
        <v>4</v>
      </c>
      <c r="AE15" s="7">
        <f t="shared" si="16"/>
        <v>71.39999999999999</v>
      </c>
      <c r="AF15" s="6">
        <f t="shared" si="17"/>
        <v>0.15740740740740738</v>
      </c>
      <c r="AG15" s="6">
        <f t="shared" si="18"/>
        <v>0.2975</v>
      </c>
      <c r="AH15" s="3" t="s">
        <v>4</v>
      </c>
    </row>
    <row r="16" spans="2:34" ht="9.75">
      <c r="B16" s="5">
        <v>30</v>
      </c>
      <c r="C16" s="6">
        <f t="shared" si="0"/>
        <v>0.11673151750972763</v>
      </c>
      <c r="D16" s="3" t="s">
        <v>4</v>
      </c>
      <c r="E16" s="7">
        <f t="shared" si="1"/>
        <v>54.57</v>
      </c>
      <c r="F16" s="6">
        <f t="shared" si="2"/>
        <v>0.1203042328042328</v>
      </c>
      <c r="G16" s="6">
        <f t="shared" si="3"/>
        <v>0.227375</v>
      </c>
      <c r="H16" s="3" t="s">
        <v>4</v>
      </c>
      <c r="I16" s="7">
        <f t="shared" si="4"/>
        <v>57.18</v>
      </c>
      <c r="J16" s="6">
        <f t="shared" si="5"/>
        <v>0.12605820105820106</v>
      </c>
      <c r="K16" s="6">
        <f t="shared" si="6"/>
        <v>0.23825</v>
      </c>
      <c r="L16" s="6"/>
      <c r="M16" s="3" t="s">
        <v>4</v>
      </c>
      <c r="N16" s="7">
        <f t="shared" si="7"/>
        <v>60.57</v>
      </c>
      <c r="O16" s="7">
        <f t="shared" si="7"/>
        <v>65.00999999999999</v>
      </c>
      <c r="P16" s="7">
        <f t="shared" si="7"/>
        <v>70.67999999999999</v>
      </c>
      <c r="Q16" s="3" t="s">
        <v>4</v>
      </c>
      <c r="R16" s="7">
        <f t="shared" si="8"/>
        <v>77.88000000000001</v>
      </c>
      <c r="S16" s="6">
        <f t="shared" si="9"/>
        <v>0.1716931216931217</v>
      </c>
      <c r="T16" s="6">
        <f t="shared" si="10"/>
        <v>0.32450000000000007</v>
      </c>
      <c r="U16" s="3" t="s">
        <v>4</v>
      </c>
      <c r="V16" s="7">
        <f t="shared" si="11"/>
        <v>86.64</v>
      </c>
      <c r="W16" s="3" t="s">
        <v>4</v>
      </c>
      <c r="X16" s="7">
        <f t="shared" si="12"/>
        <v>97.11</v>
      </c>
      <c r="Y16" s="6">
        <f t="shared" si="13"/>
        <v>0.21408730158730158</v>
      </c>
      <c r="Z16" s="6">
        <f t="shared" si="14"/>
        <v>0.404625</v>
      </c>
      <c r="AA16" s="3" t="s">
        <v>4</v>
      </c>
      <c r="AB16" s="7">
        <f t="shared" si="15"/>
        <v>109.53</v>
      </c>
      <c r="AC16" s="7">
        <f t="shared" si="15"/>
        <v>124.46999999999998</v>
      </c>
      <c r="AD16" s="3" t="s">
        <v>4</v>
      </c>
      <c r="AE16" s="7">
        <f t="shared" si="16"/>
        <v>142.79999999999998</v>
      </c>
      <c r="AF16" s="6">
        <f t="shared" si="17"/>
        <v>0.31481481481481477</v>
      </c>
      <c r="AG16" s="6">
        <f t="shared" si="18"/>
        <v>0.595</v>
      </c>
      <c r="AH16" s="3" t="s">
        <v>4</v>
      </c>
    </row>
    <row r="17" spans="2:34" ht="9.75">
      <c r="B17" s="5">
        <v>100</v>
      </c>
      <c r="C17" s="6">
        <f t="shared" si="0"/>
        <v>0.38910505836575876</v>
      </c>
      <c r="D17" s="3" t="s">
        <v>4</v>
      </c>
      <c r="E17" s="7">
        <f t="shared" si="1"/>
        <v>181.9</v>
      </c>
      <c r="F17" s="6">
        <f t="shared" si="2"/>
        <v>0.4010141093474427</v>
      </c>
      <c r="G17" s="6">
        <f t="shared" si="3"/>
        <v>0.7579166666666667</v>
      </c>
      <c r="H17" s="3" t="s">
        <v>4</v>
      </c>
      <c r="I17" s="7">
        <f t="shared" si="4"/>
        <v>190.6</v>
      </c>
      <c r="J17" s="6">
        <f t="shared" si="5"/>
        <v>0.4201940035273368</v>
      </c>
      <c r="K17" s="6">
        <f t="shared" si="6"/>
        <v>0.7941666666666667</v>
      </c>
      <c r="L17" s="6"/>
      <c r="M17" s="3" t="s">
        <v>4</v>
      </c>
      <c r="N17" s="7">
        <f t="shared" si="7"/>
        <v>201.9</v>
      </c>
      <c r="O17" s="7">
        <f t="shared" si="7"/>
        <v>216.7</v>
      </c>
      <c r="P17" s="7">
        <f t="shared" si="7"/>
        <v>235.6</v>
      </c>
      <c r="Q17" s="3" t="s">
        <v>4</v>
      </c>
      <c r="R17" s="7">
        <f t="shared" si="8"/>
        <v>259.6</v>
      </c>
      <c r="S17" s="6">
        <f t="shared" si="9"/>
        <v>0.572310405643739</v>
      </c>
      <c r="T17" s="6">
        <f t="shared" si="10"/>
        <v>1.0816666666666668</v>
      </c>
      <c r="U17" s="3" t="s">
        <v>4</v>
      </c>
      <c r="V17" s="7">
        <f t="shared" si="11"/>
        <v>288.8</v>
      </c>
      <c r="W17" s="3" t="s">
        <v>4</v>
      </c>
      <c r="X17" s="7">
        <f t="shared" si="12"/>
        <v>323.7</v>
      </c>
      <c r="Y17" s="6">
        <f t="shared" si="13"/>
        <v>0.7136243386243386</v>
      </c>
      <c r="Z17" s="6">
        <f t="shared" si="14"/>
        <v>1.34875</v>
      </c>
      <c r="AA17" s="3" t="s">
        <v>4</v>
      </c>
      <c r="AB17" s="7">
        <f t="shared" si="15"/>
        <v>365.1</v>
      </c>
      <c r="AC17" s="7">
        <f t="shared" si="15"/>
        <v>414.9</v>
      </c>
      <c r="AD17" s="3" t="s">
        <v>4</v>
      </c>
      <c r="AE17" s="7">
        <f t="shared" si="16"/>
        <v>476</v>
      </c>
      <c r="AF17" s="6">
        <f t="shared" si="17"/>
        <v>1.0493827160493827</v>
      </c>
      <c r="AG17" s="6">
        <f t="shared" si="18"/>
        <v>1.9833333333333334</v>
      </c>
      <c r="AH17" s="3" t="s">
        <v>4</v>
      </c>
    </row>
    <row r="18" spans="2:34" ht="9.75">
      <c r="B18" s="5">
        <v>257</v>
      </c>
      <c r="C18" s="6">
        <f t="shared" si="0"/>
        <v>1</v>
      </c>
      <c r="D18" s="3" t="s">
        <v>4</v>
      </c>
      <c r="E18" s="7">
        <f t="shared" si="1"/>
        <v>467.483</v>
      </c>
      <c r="F18" s="6">
        <f t="shared" si="2"/>
        <v>1.0306062610229276</v>
      </c>
      <c r="G18" s="6">
        <f t="shared" si="3"/>
        <v>1.9478458333333333</v>
      </c>
      <c r="H18" s="3" t="s">
        <v>4</v>
      </c>
      <c r="I18" s="7">
        <f t="shared" si="4"/>
        <v>489.8419999999999</v>
      </c>
      <c r="J18" s="6">
        <f t="shared" si="5"/>
        <v>1.0798985890652555</v>
      </c>
      <c r="K18" s="6">
        <f t="shared" si="6"/>
        <v>2.041008333333333</v>
      </c>
      <c r="L18" s="6"/>
      <c r="M18" s="3" t="s">
        <v>4</v>
      </c>
      <c r="N18" s="7">
        <f t="shared" si="7"/>
        <v>518.883</v>
      </c>
      <c r="O18" s="7">
        <f t="shared" si="7"/>
        <v>556.919</v>
      </c>
      <c r="P18" s="7">
        <f t="shared" si="7"/>
        <v>605.492</v>
      </c>
      <c r="Q18" s="3" t="s">
        <v>4</v>
      </c>
      <c r="R18" s="7">
        <f t="shared" si="8"/>
        <v>667.172</v>
      </c>
      <c r="S18" s="6">
        <f t="shared" si="9"/>
        <v>1.4708377425044092</v>
      </c>
      <c r="T18" s="6">
        <f t="shared" si="10"/>
        <v>2.7798833333333333</v>
      </c>
      <c r="U18" s="3" t="s">
        <v>4</v>
      </c>
      <c r="V18" s="7">
        <f t="shared" si="11"/>
        <v>742.216</v>
      </c>
      <c r="W18" s="3" t="s">
        <v>4</v>
      </c>
      <c r="X18" s="7">
        <f t="shared" si="12"/>
        <v>831.9089999999999</v>
      </c>
      <c r="Y18" s="6">
        <f t="shared" si="13"/>
        <v>1.83401455026455</v>
      </c>
      <c r="Z18" s="6">
        <f t="shared" si="14"/>
        <v>3.4662874999999995</v>
      </c>
      <c r="AA18" s="3" t="s">
        <v>4</v>
      </c>
      <c r="AB18" s="7">
        <f t="shared" si="15"/>
        <v>938.307</v>
      </c>
      <c r="AC18" s="7">
        <f t="shared" si="15"/>
        <v>1066.293</v>
      </c>
      <c r="AD18" s="3" t="s">
        <v>4</v>
      </c>
      <c r="AE18" s="7">
        <f t="shared" si="16"/>
        <v>1223.32</v>
      </c>
      <c r="AF18" s="6">
        <f t="shared" si="17"/>
        <v>2.6969135802469135</v>
      </c>
      <c r="AG18" s="6">
        <f t="shared" si="18"/>
        <v>5.097166666666666</v>
      </c>
      <c r="AH18" s="3" t="s">
        <v>4</v>
      </c>
    </row>
    <row r="19" spans="2:34" ht="9.75">
      <c r="B19" s="5">
        <f>B18*2</f>
        <v>514</v>
      </c>
      <c r="C19" s="6">
        <f t="shared" si="0"/>
        <v>2</v>
      </c>
      <c r="D19" s="3" t="s">
        <v>4</v>
      </c>
      <c r="E19" s="7">
        <f t="shared" si="1"/>
        <v>934.966</v>
      </c>
      <c r="F19" s="6">
        <f t="shared" si="2"/>
        <v>2.0612125220458553</v>
      </c>
      <c r="G19" s="6">
        <f t="shared" si="3"/>
        <v>3.8956916666666666</v>
      </c>
      <c r="H19" s="3" t="s">
        <v>4</v>
      </c>
      <c r="I19" s="7">
        <f t="shared" si="4"/>
        <v>979.6839999999999</v>
      </c>
      <c r="J19" s="6">
        <f t="shared" si="5"/>
        <v>2.159797178130511</v>
      </c>
      <c r="K19" s="6">
        <f t="shared" si="6"/>
        <v>4.082016666666666</v>
      </c>
      <c r="L19" s="6"/>
      <c r="M19" s="3" t="s">
        <v>4</v>
      </c>
      <c r="N19" s="7">
        <f t="shared" si="7"/>
        <v>1037.766</v>
      </c>
      <c r="O19" s="7">
        <f t="shared" si="7"/>
        <v>1113.838</v>
      </c>
      <c r="P19" s="7">
        <f t="shared" si="7"/>
        <v>1210.984</v>
      </c>
      <c r="Q19" s="3" t="s">
        <v>4</v>
      </c>
      <c r="R19" s="7">
        <f t="shared" si="8"/>
        <v>1334.344</v>
      </c>
      <c r="S19" s="6">
        <f t="shared" si="9"/>
        <v>2.9416754850088185</v>
      </c>
      <c r="T19" s="6">
        <f t="shared" si="10"/>
        <v>5.5597666666666665</v>
      </c>
      <c r="U19" s="3" t="s">
        <v>4</v>
      </c>
      <c r="V19" s="7">
        <f t="shared" si="11"/>
        <v>1484.432</v>
      </c>
      <c r="W19" s="3" t="s">
        <v>4</v>
      </c>
      <c r="X19" s="7">
        <f t="shared" si="12"/>
        <v>1663.8179999999998</v>
      </c>
      <c r="Y19" s="6">
        <f t="shared" si="13"/>
        <v>3.6680291005291</v>
      </c>
      <c r="Z19" s="6">
        <f t="shared" si="14"/>
        <v>6.932574999999999</v>
      </c>
      <c r="AA19" s="3" t="s">
        <v>4</v>
      </c>
      <c r="AB19" s="7">
        <f t="shared" si="15"/>
        <v>1876.614</v>
      </c>
      <c r="AC19" s="7">
        <f t="shared" si="15"/>
        <v>2132.586</v>
      </c>
      <c r="AD19" s="3" t="s">
        <v>4</v>
      </c>
      <c r="AE19" s="7">
        <f t="shared" si="16"/>
        <v>2446.64</v>
      </c>
      <c r="AF19" s="6">
        <f t="shared" si="17"/>
        <v>5.393827160493827</v>
      </c>
      <c r="AG19" s="6">
        <f t="shared" si="18"/>
        <v>10.194333333333333</v>
      </c>
      <c r="AH19" s="3" t="s">
        <v>4</v>
      </c>
    </row>
    <row r="20" spans="2:34" ht="9.75">
      <c r="B20" s="5">
        <f>B18*3</f>
        <v>771</v>
      </c>
      <c r="C20" s="6">
        <f t="shared" si="0"/>
        <v>3</v>
      </c>
      <c r="D20" s="3" t="s">
        <v>4</v>
      </c>
      <c r="E20" s="7">
        <f t="shared" si="1"/>
        <v>1402.449</v>
      </c>
      <c r="F20" s="6">
        <f t="shared" si="2"/>
        <v>3.091818783068783</v>
      </c>
      <c r="G20" s="6">
        <f t="shared" si="3"/>
        <v>5.8435375</v>
      </c>
      <c r="H20" s="3" t="s">
        <v>4</v>
      </c>
      <c r="I20" s="7">
        <f t="shared" si="4"/>
        <v>1469.5259999999998</v>
      </c>
      <c r="J20" s="6">
        <f t="shared" si="5"/>
        <v>3.2396957671957667</v>
      </c>
      <c r="K20" s="6">
        <f t="shared" si="6"/>
        <v>6.123024999999999</v>
      </c>
      <c r="L20" s="6">
        <v>6.5</v>
      </c>
      <c r="M20" s="3" t="s">
        <v>4</v>
      </c>
      <c r="N20" s="7">
        <f t="shared" si="7"/>
        <v>1556.6490000000001</v>
      </c>
      <c r="O20" s="7">
        <f t="shared" si="7"/>
        <v>1670.7569999999998</v>
      </c>
      <c r="P20" s="7">
        <f t="shared" si="7"/>
        <v>1816.4759999999999</v>
      </c>
      <c r="Q20" s="3" t="s">
        <v>4</v>
      </c>
      <c r="R20" s="7">
        <f t="shared" si="8"/>
        <v>2001.516</v>
      </c>
      <c r="S20" s="6">
        <f t="shared" si="9"/>
        <v>4.4125132275132275</v>
      </c>
      <c r="T20" s="6">
        <f t="shared" si="10"/>
        <v>8.33965</v>
      </c>
      <c r="U20" s="3" t="s">
        <v>4</v>
      </c>
      <c r="V20" s="7">
        <f t="shared" si="11"/>
        <v>2226.648</v>
      </c>
      <c r="W20" s="3" t="s">
        <v>4</v>
      </c>
      <c r="X20" s="7">
        <f t="shared" si="12"/>
        <v>2495.727</v>
      </c>
      <c r="Y20" s="6">
        <f t="shared" si="13"/>
        <v>5.5020436507936505</v>
      </c>
      <c r="Z20" s="6">
        <f t="shared" si="14"/>
        <v>10.3988625</v>
      </c>
      <c r="AA20" s="3" t="s">
        <v>4</v>
      </c>
      <c r="AB20" s="7">
        <f t="shared" si="15"/>
        <v>2814.9210000000003</v>
      </c>
      <c r="AC20" s="7">
        <f t="shared" si="15"/>
        <v>3198.879</v>
      </c>
      <c r="AD20" s="3" t="s">
        <v>4</v>
      </c>
      <c r="AE20" s="7">
        <f t="shared" si="16"/>
        <v>3669.96</v>
      </c>
      <c r="AF20" s="6">
        <f t="shared" si="17"/>
        <v>8.09074074074074</v>
      </c>
      <c r="AG20" s="6">
        <f t="shared" si="18"/>
        <v>15.291500000000001</v>
      </c>
      <c r="AH20" s="3" t="s">
        <v>4</v>
      </c>
    </row>
    <row r="21" spans="2:34" ht="9.75">
      <c r="B21" s="5">
        <f>B18*4</f>
        <v>1028</v>
      </c>
      <c r="C21" s="10">
        <f t="shared" si="0"/>
        <v>4</v>
      </c>
      <c r="D21" s="3" t="s">
        <v>4</v>
      </c>
      <c r="E21" s="7">
        <f t="shared" si="1"/>
        <v>1869.932</v>
      </c>
      <c r="F21" s="6">
        <f t="shared" si="2"/>
        <v>4.1224250440917105</v>
      </c>
      <c r="G21" s="10">
        <f t="shared" si="3"/>
        <v>7.791383333333333</v>
      </c>
      <c r="H21" s="3" t="s">
        <v>4</v>
      </c>
      <c r="I21" s="7">
        <f t="shared" si="4"/>
        <v>1959.3679999999997</v>
      </c>
      <c r="J21" s="6">
        <f t="shared" si="5"/>
        <v>4.319594356261022</v>
      </c>
      <c r="K21" s="10">
        <f t="shared" si="6"/>
        <v>8.164033333333332</v>
      </c>
      <c r="L21" s="10"/>
      <c r="M21" s="3" t="s">
        <v>4</v>
      </c>
      <c r="N21" s="7">
        <f t="shared" si="7"/>
        <v>2075.532</v>
      </c>
      <c r="O21" s="7">
        <f t="shared" si="7"/>
        <v>2227.676</v>
      </c>
      <c r="P21" s="7">
        <f t="shared" si="7"/>
        <v>2421.968</v>
      </c>
      <c r="Q21" s="3" t="s">
        <v>4</v>
      </c>
      <c r="R21" s="7">
        <f t="shared" si="8"/>
        <v>2668.688</v>
      </c>
      <c r="S21" s="6">
        <f t="shared" si="9"/>
        <v>5.883350970017637</v>
      </c>
      <c r="T21" s="10">
        <f t="shared" si="10"/>
        <v>11.119533333333333</v>
      </c>
      <c r="U21" s="3" t="s">
        <v>4</v>
      </c>
      <c r="V21" s="7">
        <f t="shared" si="11"/>
        <v>2968.864</v>
      </c>
      <c r="W21" s="3" t="s">
        <v>4</v>
      </c>
      <c r="X21" s="7">
        <f t="shared" si="12"/>
        <v>3327.6359999999995</v>
      </c>
      <c r="Y21" s="6">
        <f t="shared" si="13"/>
        <v>7.3360582010582</v>
      </c>
      <c r="Z21" s="10">
        <f t="shared" si="14"/>
        <v>13.865149999999998</v>
      </c>
      <c r="AA21" s="3" t="s">
        <v>4</v>
      </c>
      <c r="AB21" s="7">
        <f t="shared" si="15"/>
        <v>3753.228</v>
      </c>
      <c r="AC21" s="7">
        <f t="shared" si="15"/>
        <v>4265.172</v>
      </c>
      <c r="AD21" s="3" t="s">
        <v>4</v>
      </c>
      <c r="AE21" s="7">
        <f t="shared" si="16"/>
        <v>4893.28</v>
      </c>
      <c r="AF21" s="6">
        <f t="shared" si="17"/>
        <v>10.787654320987654</v>
      </c>
      <c r="AG21" s="6">
        <f t="shared" si="18"/>
        <v>20.388666666666666</v>
      </c>
      <c r="AH21" s="3" t="s">
        <v>4</v>
      </c>
    </row>
    <row r="22" spans="2:34" ht="9.75">
      <c r="B22" s="5">
        <f>B19*4</f>
        <v>2056</v>
      </c>
      <c r="C22" s="6">
        <f t="shared" si="0"/>
        <v>8</v>
      </c>
      <c r="D22" s="3" t="s">
        <v>4</v>
      </c>
      <c r="E22" s="7">
        <f t="shared" si="1"/>
        <v>3739.864</v>
      </c>
      <c r="F22" s="6">
        <f t="shared" si="2"/>
        <v>8.244850088183421</v>
      </c>
      <c r="G22" s="6">
        <f>E22/$B$29</f>
        <v>15.582766666666666</v>
      </c>
      <c r="H22" s="3" t="s">
        <v>4</v>
      </c>
      <c r="I22" s="7">
        <f t="shared" si="4"/>
        <v>3918.7359999999994</v>
      </c>
      <c r="J22" s="6">
        <f t="shared" si="5"/>
        <v>8.639188712522044</v>
      </c>
      <c r="K22" s="6">
        <f>I22/$B$29</f>
        <v>16.328066666666665</v>
      </c>
      <c r="L22" s="6"/>
      <c r="M22" s="3" t="s">
        <v>4</v>
      </c>
      <c r="N22" s="7">
        <f t="shared" si="7"/>
        <v>4151.064</v>
      </c>
      <c r="O22" s="7">
        <f t="shared" si="7"/>
        <v>4455.352</v>
      </c>
      <c r="P22" s="7">
        <f t="shared" si="7"/>
        <v>4843.936</v>
      </c>
      <c r="Q22" s="3" t="s">
        <v>4</v>
      </c>
      <c r="R22" s="7">
        <f t="shared" si="8"/>
        <v>5337.376</v>
      </c>
      <c r="S22" s="6">
        <f t="shared" si="9"/>
        <v>11.766701940035274</v>
      </c>
      <c r="T22" s="6">
        <f>R22/$B$29</f>
        <v>22.239066666666666</v>
      </c>
      <c r="U22" s="3" t="s">
        <v>4</v>
      </c>
      <c r="V22" s="7">
        <f t="shared" si="11"/>
        <v>5937.728</v>
      </c>
      <c r="W22" s="3" t="s">
        <v>4</v>
      </c>
      <c r="X22" s="7">
        <f t="shared" si="12"/>
        <v>6655.271999999999</v>
      </c>
      <c r="Y22" s="6">
        <f t="shared" si="13"/>
        <v>14.6721164021164</v>
      </c>
      <c r="Z22" s="6">
        <f>X22/$B$29</f>
        <v>27.730299999999996</v>
      </c>
      <c r="AA22" s="3" t="s">
        <v>4</v>
      </c>
      <c r="AB22" s="7">
        <f t="shared" si="15"/>
        <v>7506.456</v>
      </c>
      <c r="AC22" s="7">
        <f t="shared" si="15"/>
        <v>8530.344</v>
      </c>
      <c r="AD22" s="3" t="s">
        <v>4</v>
      </c>
      <c r="AE22" s="7">
        <f t="shared" si="16"/>
        <v>9786.56</v>
      </c>
      <c r="AF22" s="6">
        <f t="shared" si="17"/>
        <v>21.575308641975308</v>
      </c>
      <c r="AG22" s="6">
        <f>AE22/$B$29</f>
        <v>40.77733333333333</v>
      </c>
      <c r="AH22" s="3" t="s">
        <v>4</v>
      </c>
    </row>
    <row r="23" spans="2:34" ht="9.75">
      <c r="B23" s="5">
        <f>B21*4</f>
        <v>4112</v>
      </c>
      <c r="C23" s="6">
        <f t="shared" si="0"/>
        <v>16</v>
      </c>
      <c r="D23" s="3" t="s">
        <v>4</v>
      </c>
      <c r="E23" s="7">
        <f t="shared" si="1"/>
        <v>7479.728</v>
      </c>
      <c r="F23" s="6">
        <f t="shared" si="2"/>
        <v>16.489700176366842</v>
      </c>
      <c r="G23" s="6">
        <f t="shared" si="3"/>
        <v>31.165533333333332</v>
      </c>
      <c r="H23" s="3" t="s">
        <v>4</v>
      </c>
      <c r="I23" s="7">
        <f t="shared" si="4"/>
        <v>7837.471999999999</v>
      </c>
      <c r="J23" s="6">
        <f t="shared" si="5"/>
        <v>17.278377425044088</v>
      </c>
      <c r="K23" s="6">
        <f t="shared" si="6"/>
        <v>32.65613333333333</v>
      </c>
      <c r="L23" s="6"/>
      <c r="M23" s="3" t="s">
        <v>4</v>
      </c>
      <c r="N23" s="7">
        <f t="shared" si="7"/>
        <v>8302.128</v>
      </c>
      <c r="O23" s="7">
        <f t="shared" si="7"/>
        <v>8910.704</v>
      </c>
      <c r="P23" s="7">
        <f t="shared" si="7"/>
        <v>9687.872</v>
      </c>
      <c r="Q23" s="3" t="s">
        <v>4</v>
      </c>
      <c r="R23" s="7">
        <f t="shared" si="8"/>
        <v>10674.752</v>
      </c>
      <c r="S23" s="6">
        <f t="shared" si="9"/>
        <v>23.533403880070548</v>
      </c>
      <c r="T23" s="6">
        <f t="shared" si="10"/>
        <v>44.47813333333333</v>
      </c>
      <c r="U23" s="3" t="s">
        <v>4</v>
      </c>
      <c r="V23" s="7">
        <f t="shared" si="11"/>
        <v>11875.456</v>
      </c>
      <c r="W23" s="3" t="s">
        <v>4</v>
      </c>
      <c r="X23" s="7">
        <f t="shared" si="12"/>
        <v>13310.543999999998</v>
      </c>
      <c r="Y23" s="6">
        <f t="shared" si="13"/>
        <v>29.3442328042328</v>
      </c>
      <c r="Z23" s="6">
        <f t="shared" si="14"/>
        <v>55.46059999999999</v>
      </c>
      <c r="AA23" s="3" t="s">
        <v>4</v>
      </c>
      <c r="AB23" s="7">
        <f t="shared" si="15"/>
        <v>15012.912</v>
      </c>
      <c r="AC23" s="7">
        <f t="shared" si="15"/>
        <v>17060.688</v>
      </c>
      <c r="AD23" s="3" t="s">
        <v>4</v>
      </c>
      <c r="AE23" s="7">
        <f t="shared" si="16"/>
        <v>19573.12</v>
      </c>
      <c r="AF23" s="6">
        <f t="shared" si="17"/>
        <v>43.150617283950616</v>
      </c>
      <c r="AG23" s="6">
        <f t="shared" si="18"/>
        <v>81.55466666666666</v>
      </c>
      <c r="AH23" s="3" t="s">
        <v>4</v>
      </c>
    </row>
    <row r="24" spans="8:34" ht="9.75">
      <c r="H24" s="3" t="s">
        <v>4</v>
      </c>
      <c r="M24" s="3" t="s">
        <v>4</v>
      </c>
      <c r="Q24" s="3" t="s">
        <v>4</v>
      </c>
      <c r="U24" s="3" t="s">
        <v>4</v>
      </c>
      <c r="W24" s="3" t="s">
        <v>4</v>
      </c>
      <c r="AA24" s="3" t="s">
        <v>4</v>
      </c>
      <c r="AD24" s="3" t="s">
        <v>4</v>
      </c>
      <c r="AH24" s="3" t="s">
        <v>4</v>
      </c>
    </row>
    <row r="25" spans="2:34" ht="9.75">
      <c r="B25" t="s">
        <v>13</v>
      </c>
      <c r="E25" t="s">
        <v>14</v>
      </c>
      <c r="F25" t="s">
        <v>15</v>
      </c>
      <c r="H25" s="3" t="s">
        <v>4</v>
      </c>
      <c r="I25" t="s">
        <v>14</v>
      </c>
      <c r="J25" t="s">
        <v>15</v>
      </c>
      <c r="M25" s="3" t="s">
        <v>4</v>
      </c>
      <c r="Q25" s="3" t="s">
        <v>4</v>
      </c>
      <c r="S25" t="s">
        <v>15</v>
      </c>
      <c r="U25" s="3" t="s">
        <v>4</v>
      </c>
      <c r="W25" s="3" t="s">
        <v>4</v>
      </c>
      <c r="AA25" s="3" t="s">
        <v>4</v>
      </c>
      <c r="AD25" s="3" t="s">
        <v>4</v>
      </c>
      <c r="AF25" t="s">
        <v>15</v>
      </c>
      <c r="AH25" s="3" t="s">
        <v>4</v>
      </c>
    </row>
    <row r="26" spans="2:34" ht="9.75">
      <c r="B26" t="s">
        <v>16</v>
      </c>
      <c r="E26" t="s">
        <v>17</v>
      </c>
      <c r="F26" t="s">
        <v>18</v>
      </c>
      <c r="H26" s="3" t="s">
        <v>4</v>
      </c>
      <c r="I26" t="s">
        <v>17</v>
      </c>
      <c r="J26" t="s">
        <v>18</v>
      </c>
      <c r="M26" s="3" t="s">
        <v>4</v>
      </c>
      <c r="Q26" s="3" t="s">
        <v>4</v>
      </c>
      <c r="S26" t="s">
        <v>18</v>
      </c>
      <c r="U26" s="3" t="s">
        <v>4</v>
      </c>
      <c r="W26" s="3" t="s">
        <v>4</v>
      </c>
      <c r="AA26" s="3" t="s">
        <v>4</v>
      </c>
      <c r="AD26" s="3" t="s">
        <v>4</v>
      </c>
      <c r="AF26" t="s">
        <v>18</v>
      </c>
      <c r="AH26" s="3" t="s">
        <v>4</v>
      </c>
    </row>
    <row r="27" spans="2:34" ht="9.75">
      <c r="B27" t="s">
        <v>19</v>
      </c>
      <c r="E27" t="s">
        <v>20</v>
      </c>
      <c r="H27" s="3" t="s">
        <v>4</v>
      </c>
      <c r="I27" t="s">
        <v>20</v>
      </c>
      <c r="M27" s="3" t="s">
        <v>4</v>
      </c>
      <c r="Q27" s="3" t="s">
        <v>4</v>
      </c>
      <c r="U27" s="3" t="s">
        <v>4</v>
      </c>
      <c r="W27" s="3" t="s">
        <v>4</v>
      </c>
      <c r="AA27" s="3" t="s">
        <v>4</v>
      </c>
      <c r="AD27" s="3" t="s">
        <v>4</v>
      </c>
      <c r="AH27" s="3" t="s">
        <v>4</v>
      </c>
    </row>
    <row r="28" spans="8:34" ht="9.75">
      <c r="H28" s="3" t="s">
        <v>4</v>
      </c>
      <c r="M28" s="3" t="s">
        <v>4</v>
      </c>
      <c r="Q28" s="3" t="s">
        <v>4</v>
      </c>
      <c r="U28" s="3" t="s">
        <v>4</v>
      </c>
      <c r="W28" s="3" t="s">
        <v>4</v>
      </c>
      <c r="AA28" s="3" t="s">
        <v>4</v>
      </c>
      <c r="AD28" s="3" t="s">
        <v>4</v>
      </c>
      <c r="AH28" s="3" t="s">
        <v>4</v>
      </c>
    </row>
    <row r="29" spans="2:34" ht="9.75">
      <c r="B29" s="2">
        <v>240</v>
      </c>
      <c r="E29" s="2">
        <f>E$21/$B29</f>
        <v>7.791383333333333</v>
      </c>
      <c r="F29" s="1">
        <f>32/(E29*4)</f>
        <v>1.026775305198264</v>
      </c>
      <c r="H29" s="3" t="s">
        <v>4</v>
      </c>
      <c r="I29" s="2">
        <f>I$21/$B29</f>
        <v>8.164033333333332</v>
      </c>
      <c r="J29" s="1">
        <f>32/(I29*4)</f>
        <v>0.9799078070071575</v>
      </c>
      <c r="M29" s="3" t="s">
        <v>4</v>
      </c>
      <c r="N29" s="2">
        <f>N$21/$B29</f>
        <v>8.648050000000001</v>
      </c>
      <c r="O29" s="2">
        <f>O$21/$B29</f>
        <v>9.281983333333333</v>
      </c>
      <c r="P29" s="2">
        <f>P$21/$B29</f>
        <v>10.091533333333333</v>
      </c>
      <c r="Q29" s="3" t="s">
        <v>4</v>
      </c>
      <c r="R29" s="2">
        <f>R$21/$B29</f>
        <v>11.119533333333333</v>
      </c>
      <c r="S29" s="1">
        <f>32/(R29*4)</f>
        <v>0.7194546533727435</v>
      </c>
      <c r="U29" s="3" t="s">
        <v>4</v>
      </c>
      <c r="V29" s="2"/>
      <c r="W29" s="3" t="s">
        <v>4</v>
      </c>
      <c r="X29" s="2">
        <f>X$21/$B29</f>
        <v>13.865149999999998</v>
      </c>
      <c r="AA29" s="3" t="s">
        <v>4</v>
      </c>
      <c r="AB29" s="2">
        <f>AB$21/$B29</f>
        <v>15.63845</v>
      </c>
      <c r="AC29" s="2">
        <f>AC$21/$B29</f>
        <v>17.771549999999998</v>
      </c>
      <c r="AD29" s="3" t="s">
        <v>4</v>
      </c>
      <c r="AE29" s="2">
        <f>AE$21/$B29</f>
        <v>20.388666666666666</v>
      </c>
      <c r="AF29" s="1">
        <f>32/(AE29*4)</f>
        <v>0.3923748487721937</v>
      </c>
      <c r="AH29" s="3" t="s">
        <v>4</v>
      </c>
    </row>
    <row r="30" spans="2:34" ht="9.75">
      <c r="B30" s="2" t="s">
        <v>7</v>
      </c>
      <c r="C30" s="2"/>
      <c r="E30" s="2"/>
      <c r="H30" s="3" t="s">
        <v>4</v>
      </c>
      <c r="I30" s="2"/>
      <c r="M30" s="3" t="s">
        <v>4</v>
      </c>
      <c r="N30" s="2"/>
      <c r="O30" s="2"/>
      <c r="P30" s="2"/>
      <c r="Q30" s="3" t="s">
        <v>4</v>
      </c>
      <c r="R30" s="2"/>
      <c r="U30" s="3" t="s">
        <v>4</v>
      </c>
      <c r="V30" s="2"/>
      <c r="W30" s="3" t="s">
        <v>4</v>
      </c>
      <c r="X30" s="2"/>
      <c r="AA30" s="3" t="s">
        <v>4</v>
      </c>
      <c r="AB30" s="2"/>
      <c r="AC30" s="2"/>
      <c r="AD30" s="3" t="s">
        <v>4</v>
      </c>
      <c r="AE30" s="2"/>
      <c r="AH30" s="3" t="s">
        <v>4</v>
      </c>
    </row>
    <row r="31" spans="2:25" ht="9.75">
      <c r="B31" s="2"/>
      <c r="H31" s="3"/>
      <c r="M31" s="3"/>
      <c r="Q31" s="3"/>
      <c r="S31" s="3"/>
      <c r="T31" s="12" t="s">
        <v>64</v>
      </c>
      <c r="V31" s="13">
        <v>1.03</v>
      </c>
      <c r="W31" s="3"/>
      <c r="X31" s="3"/>
      <c r="Y31" s="3"/>
    </row>
    <row r="32" spans="2:27" ht="9.75">
      <c r="B32" s="2"/>
      <c r="T32" s="12" t="s">
        <v>63</v>
      </c>
      <c r="V32" s="25">
        <v>32</v>
      </c>
      <c r="W32" s="3"/>
      <c r="X32" s="3"/>
      <c r="Y32" s="3"/>
      <c r="Z32" s="3"/>
      <c r="AA32" s="3"/>
    </row>
    <row r="33" spans="2:27" ht="9.75">
      <c r="B33" s="2"/>
      <c r="N33" s="12" t="s">
        <v>61</v>
      </c>
      <c r="P33" s="24" t="s">
        <v>62</v>
      </c>
      <c r="R33" s="12" t="s">
        <v>60</v>
      </c>
      <c r="T33" s="24" t="s">
        <v>65</v>
      </c>
      <c r="U33" s="3"/>
      <c r="V33" s="24" t="s">
        <v>6</v>
      </c>
      <c r="W33" s="3"/>
      <c r="X33" s="3"/>
      <c r="Y33" s="3"/>
      <c r="Z33" s="3"/>
      <c r="AA33" s="3"/>
    </row>
    <row r="34" spans="2:27" ht="9.75">
      <c r="B34" t="s">
        <v>21</v>
      </c>
      <c r="N34">
        <v>1</v>
      </c>
      <c r="O34">
        <v>4</v>
      </c>
      <c r="P34">
        <f>+N34+O34</f>
        <v>5</v>
      </c>
      <c r="R34" s="19">
        <f>+N34/(O34+1)</f>
        <v>0.2</v>
      </c>
      <c r="T34" s="6">
        <f>+$V$32*R34/$V$31</f>
        <v>6.213592233009709</v>
      </c>
      <c r="U34" s="6"/>
      <c r="V34" s="6">
        <f>+$V$32-T34</f>
        <v>25.78640776699029</v>
      </c>
      <c r="W34" s="3">
        <v>26</v>
      </c>
      <c r="X34" s="3"/>
      <c r="Y34" s="3"/>
      <c r="Z34" s="3"/>
      <c r="AA34" s="8" t="e">
        <f>+$V$31*V34/Y34</f>
        <v>#DIV/0!</v>
      </c>
    </row>
    <row r="35" spans="2:27" ht="9.75">
      <c r="B35" t="s">
        <v>22</v>
      </c>
      <c r="N35">
        <v>1</v>
      </c>
      <c r="O35">
        <v>3.75</v>
      </c>
      <c r="P35">
        <f>+N35+O35</f>
        <v>4.75</v>
      </c>
      <c r="R35" s="19">
        <f>+N35/(O35+1)</f>
        <v>0.21052631578947367</v>
      </c>
      <c r="T35" s="6">
        <f>+$V$32*R35/$V$31</f>
        <v>6.540623403168114</v>
      </c>
      <c r="U35" s="6"/>
      <c r="V35" s="6">
        <f>+$V$32-T35</f>
        <v>25.459376596831888</v>
      </c>
      <c r="W35" s="3">
        <v>26</v>
      </c>
      <c r="X35" s="3"/>
      <c r="Y35" s="3"/>
      <c r="Z35" s="3"/>
      <c r="AA35" s="8" t="e">
        <f>+$V$31*V35/Y35</f>
        <v>#DIV/0!</v>
      </c>
    </row>
    <row r="36" spans="14:27" ht="9.75">
      <c r="N36">
        <v>1</v>
      </c>
      <c r="O36">
        <v>3.5</v>
      </c>
      <c r="P36">
        <f>+N36+O36</f>
        <v>4.5</v>
      </c>
      <c r="R36" s="19">
        <f>+N36/(O36+1)</f>
        <v>0.2222222222222222</v>
      </c>
      <c r="T36" s="6">
        <f>+$V$32*R36/$V$31</f>
        <v>6.903991370010787</v>
      </c>
      <c r="U36" s="6"/>
      <c r="V36" s="6">
        <f>+$V$32-T36</f>
        <v>25.096008629989214</v>
      </c>
      <c r="W36" s="3">
        <v>26</v>
      </c>
      <c r="X36" s="3"/>
      <c r="Y36" s="3"/>
      <c r="Z36" s="3"/>
      <c r="AA36" s="8" t="e">
        <f>+$V$31*V36/Y36</f>
        <v>#DIV/0!</v>
      </c>
    </row>
    <row r="37" spans="14:29" ht="9.75">
      <c r="N37">
        <v>1</v>
      </c>
      <c r="O37">
        <v>3.25</v>
      </c>
      <c r="P37">
        <f>+N37+O37</f>
        <v>4.25</v>
      </c>
      <c r="R37" s="19">
        <f>+N37/(O37+1)</f>
        <v>0.23529411764705882</v>
      </c>
      <c r="T37" s="6">
        <f>+$V$32*R37/$V$31</f>
        <v>7.310108509423187</v>
      </c>
      <c r="U37" s="6"/>
      <c r="V37" s="6">
        <f>+$V$32-T37</f>
        <v>24.689891490576812</v>
      </c>
      <c r="W37" s="3">
        <v>6</v>
      </c>
      <c r="X37" s="3"/>
      <c r="Y37" s="3"/>
      <c r="Z37" s="3"/>
      <c r="AA37" s="8" t="e">
        <f>+$V$31*V37/Y37</f>
        <v>#DIV/0!</v>
      </c>
      <c r="AC37" s="12"/>
    </row>
    <row r="38" spans="14:29" ht="9.75">
      <c r="N38">
        <v>1</v>
      </c>
      <c r="O38">
        <v>3</v>
      </c>
      <c r="P38">
        <f>+N38+O38</f>
        <v>4</v>
      </c>
      <c r="R38" s="19">
        <f>+N38/(O38+1)</f>
        <v>0.25</v>
      </c>
      <c r="T38" s="6">
        <f>+$V$32*R38/$V$31</f>
        <v>7.766990291262136</v>
      </c>
      <c r="U38" s="6"/>
      <c r="V38" s="6">
        <f>+$V$32-T38</f>
        <v>24.233009708737864</v>
      </c>
      <c r="W38" s="3">
        <v>1.38</v>
      </c>
      <c r="X38" s="3"/>
      <c r="Y38" s="3"/>
      <c r="Z38" s="3"/>
      <c r="AA38" s="8" t="e">
        <f>+$V$31*V38/Y38</f>
        <v>#DIV/0!</v>
      </c>
      <c r="AC38" s="12"/>
    </row>
    <row r="39" ht="9.75">
      <c r="B39" t="s">
        <v>27</v>
      </c>
    </row>
    <row r="40" spans="2:3" ht="9.75">
      <c r="B40" s="12" t="s">
        <v>28</v>
      </c>
      <c r="C40" t="s">
        <v>32</v>
      </c>
    </row>
    <row r="41" spans="2:3" ht="9.75">
      <c r="B41" s="12" t="s">
        <v>46</v>
      </c>
      <c r="C41" t="s">
        <v>31</v>
      </c>
    </row>
    <row r="42" spans="2:16" ht="9.75">
      <c r="B42" s="12" t="s">
        <v>47</v>
      </c>
      <c r="C42" t="s">
        <v>30</v>
      </c>
      <c r="I42" t="s">
        <v>39</v>
      </c>
      <c r="P42">
        <f>516/3</f>
        <v>172</v>
      </c>
    </row>
    <row r="45" spans="2:26" ht="9.75">
      <c r="B45" s="12" t="s">
        <v>29</v>
      </c>
      <c r="C45" s="12" t="s">
        <v>48</v>
      </c>
      <c r="G45">
        <v>8</v>
      </c>
      <c r="I45" t="s">
        <v>35</v>
      </c>
      <c r="K45">
        <v>4</v>
      </c>
      <c r="M45" t="s">
        <v>36</v>
      </c>
      <c r="R45">
        <v>6.5</v>
      </c>
      <c r="T45" t="s">
        <v>37</v>
      </c>
      <c r="X45" s="15">
        <f>+G45/R45</f>
        <v>1.2307692307692308</v>
      </c>
      <c r="Z45" t="s">
        <v>38</v>
      </c>
    </row>
    <row r="46" spans="2:26" ht="9.75">
      <c r="B46" s="12"/>
      <c r="G46">
        <v>8</v>
      </c>
      <c r="I46" t="s">
        <v>35</v>
      </c>
      <c r="K46">
        <v>4</v>
      </c>
      <c r="M46" t="s">
        <v>36</v>
      </c>
      <c r="R46">
        <v>7.75</v>
      </c>
      <c r="T46" t="s">
        <v>37</v>
      </c>
      <c r="X46" s="15">
        <f>+G46/R46</f>
        <v>1.032258064516129</v>
      </c>
      <c r="Z46" t="s">
        <v>38</v>
      </c>
    </row>
    <row r="47" spans="2:25" ht="9.75">
      <c r="B47" s="14"/>
      <c r="C47" t="s">
        <v>41</v>
      </c>
      <c r="E47" s="9">
        <v>0.2353</v>
      </c>
      <c r="F47" s="15" t="s">
        <v>42</v>
      </c>
      <c r="G47" s="15">
        <f>+X46</f>
        <v>1.032258064516129</v>
      </c>
      <c r="I47" s="12" t="s">
        <v>44</v>
      </c>
      <c r="J47">
        <f>+G47/E47</f>
        <v>4.38698709951606</v>
      </c>
      <c r="K47" s="17" t="s">
        <v>40</v>
      </c>
      <c r="N47" s="26">
        <v>1</v>
      </c>
      <c r="O47" s="12" t="s">
        <v>43</v>
      </c>
      <c r="Q47" s="17"/>
      <c r="R47" s="1">
        <f>+J47*N47-N47</f>
        <v>3.38698709951606</v>
      </c>
      <c r="S47" s="12" t="s">
        <v>45</v>
      </c>
      <c r="V47" s="12"/>
      <c r="X47" s="1">
        <f>+R47+N47</f>
        <v>4.38698709951606</v>
      </c>
      <c r="Y47" s="12" t="s">
        <v>10</v>
      </c>
    </row>
    <row r="48" spans="2:24" ht="9.75">
      <c r="B48" s="14"/>
      <c r="E48" s="9"/>
      <c r="F48" s="15"/>
      <c r="G48" s="15"/>
      <c r="I48" s="12"/>
      <c r="K48" s="17"/>
      <c r="N48">
        <f>+N47*8</f>
        <v>8</v>
      </c>
      <c r="O48" s="12" t="s">
        <v>25</v>
      </c>
      <c r="Q48" s="17"/>
      <c r="R48" s="1">
        <f>+R47*8</f>
        <v>27.09589679612848</v>
      </c>
      <c r="S48" s="12"/>
      <c r="V48" s="12"/>
      <c r="X48" s="1">
        <f>+X47*8</f>
        <v>35.09589679612848</v>
      </c>
    </row>
    <row r="49" spans="2:25" ht="9.75">
      <c r="B49" s="14"/>
      <c r="C49" t="s">
        <v>41</v>
      </c>
      <c r="E49" s="9">
        <v>0.23</v>
      </c>
      <c r="F49" s="15" t="s">
        <v>42</v>
      </c>
      <c r="G49" s="15">
        <v>1.23</v>
      </c>
      <c r="I49" s="12"/>
      <c r="J49">
        <f>+G49/E49</f>
        <v>5.3478260869565215</v>
      </c>
      <c r="K49" s="17" t="s">
        <v>40</v>
      </c>
      <c r="N49">
        <v>0.8125</v>
      </c>
      <c r="O49" s="12" t="s">
        <v>43</v>
      </c>
      <c r="Q49" s="17"/>
      <c r="R49" s="1">
        <f>+J49*N49-N49</f>
        <v>3.532608695652174</v>
      </c>
      <c r="S49" s="12" t="s">
        <v>45</v>
      </c>
      <c r="V49" s="12"/>
      <c r="X49" s="1">
        <f>+R49+N49</f>
        <v>4.345108695652174</v>
      </c>
      <c r="Y49" s="12" t="s">
        <v>10</v>
      </c>
    </row>
    <row r="50" spans="2:25" ht="9.75">
      <c r="B50" s="14"/>
      <c r="E50" s="9"/>
      <c r="R50" s="1">
        <f>+R49*8</f>
        <v>28.26086956521739</v>
      </c>
      <c r="S50" s="16" t="s">
        <v>25</v>
      </c>
      <c r="T50" s="1"/>
      <c r="U50" s="1"/>
      <c r="V50" s="1"/>
      <c r="W50" s="1"/>
      <c r="X50" s="1">
        <f>+X49*8</f>
        <v>34.76086956521739</v>
      </c>
      <c r="Y50" s="16" t="s">
        <v>25</v>
      </c>
    </row>
    <row r="51" spans="2:25" ht="9.75">
      <c r="B51" s="14"/>
      <c r="C51" t="s">
        <v>41</v>
      </c>
      <c r="E51" s="9">
        <v>0.206</v>
      </c>
      <c r="F51" s="15" t="s">
        <v>42</v>
      </c>
      <c r="G51" s="15">
        <v>1.03</v>
      </c>
      <c r="I51" s="12"/>
      <c r="J51">
        <f>+G51/E51</f>
        <v>5</v>
      </c>
      <c r="K51" s="17" t="s">
        <v>40</v>
      </c>
      <c r="N51">
        <v>0.8125</v>
      </c>
      <c r="O51" s="12" t="s">
        <v>43</v>
      </c>
      <c r="Q51" s="17"/>
      <c r="R51" s="1">
        <f>+J51*N51-N51</f>
        <v>3.25</v>
      </c>
      <c r="S51" s="12" t="s">
        <v>45</v>
      </c>
      <c r="V51" s="12"/>
      <c r="X51" s="1">
        <f>+R51+N51</f>
        <v>4.0625</v>
      </c>
      <c r="Y51" s="12" t="s">
        <v>10</v>
      </c>
    </row>
    <row r="52" spans="2:25" ht="9.75">
      <c r="B52" s="14"/>
      <c r="R52" s="1">
        <f>+R51*8</f>
        <v>26</v>
      </c>
      <c r="S52" s="16" t="s">
        <v>25</v>
      </c>
      <c r="T52" s="1"/>
      <c r="U52" s="1"/>
      <c r="V52" s="1"/>
      <c r="W52" s="1"/>
      <c r="X52" s="1">
        <f>+X51*8</f>
        <v>32.5</v>
      </c>
      <c r="Y52" s="16" t="s">
        <v>25</v>
      </c>
    </row>
    <row r="53" spans="2:25" ht="9.75">
      <c r="B53" s="14"/>
      <c r="R53" s="1"/>
      <c r="S53" s="16"/>
      <c r="T53" s="1"/>
      <c r="U53" s="1"/>
      <c r="V53" s="1"/>
      <c r="W53" s="1"/>
      <c r="X53" s="1"/>
      <c r="Y53" s="16"/>
    </row>
    <row r="54" spans="2:28" ht="9.75">
      <c r="B54" s="14"/>
      <c r="C54">
        <v>0.5</v>
      </c>
      <c r="E54" s="12" t="s">
        <v>52</v>
      </c>
      <c r="F54" s="12" t="s">
        <v>49</v>
      </c>
      <c r="G54" s="15">
        <v>1.03</v>
      </c>
      <c r="I54" s="12" t="s">
        <v>50</v>
      </c>
      <c r="J54">
        <f>+C54*G54</f>
        <v>0.515</v>
      </c>
      <c r="K54" s="12" t="s">
        <v>51</v>
      </c>
      <c r="O54">
        <f>+J54*774</f>
        <v>398.61</v>
      </c>
      <c r="P54" s="12" t="s">
        <v>55</v>
      </c>
      <c r="R54" s="21">
        <v>3</v>
      </c>
      <c r="S54" s="16" t="s">
        <v>56</v>
      </c>
      <c r="T54" s="23">
        <f>+O54/3</f>
        <v>132.87</v>
      </c>
      <c r="U54" s="23"/>
      <c r="V54" s="22" t="s">
        <v>55</v>
      </c>
      <c r="W54" s="23"/>
      <c r="X54" s="21">
        <v>4</v>
      </c>
      <c r="Y54" s="20" t="s">
        <v>58</v>
      </c>
      <c r="Z54" s="23">
        <f>+O54/4</f>
        <v>99.6525</v>
      </c>
      <c r="AB54" s="12" t="s">
        <v>53</v>
      </c>
    </row>
    <row r="55" spans="2:26" ht="9.75">
      <c r="B55" s="14"/>
      <c r="C55">
        <v>0.5</v>
      </c>
      <c r="E55" s="12" t="s">
        <v>52</v>
      </c>
      <c r="F55" s="12" t="s">
        <v>49</v>
      </c>
      <c r="G55" s="15">
        <v>1.23</v>
      </c>
      <c r="I55" s="12" t="s">
        <v>50</v>
      </c>
      <c r="J55">
        <f>+C55*G55</f>
        <v>0.615</v>
      </c>
      <c r="K55" s="12" t="s">
        <v>51</v>
      </c>
      <c r="O55">
        <f>+J55*774</f>
        <v>476.01</v>
      </c>
      <c r="P55" s="12" t="s">
        <v>55</v>
      </c>
      <c r="R55" s="21">
        <v>4</v>
      </c>
      <c r="S55" s="16" t="s">
        <v>56</v>
      </c>
      <c r="T55" s="23">
        <f>+O55/3</f>
        <v>158.67</v>
      </c>
      <c r="U55" s="23"/>
      <c r="V55" s="22" t="s">
        <v>57</v>
      </c>
      <c r="W55" s="23"/>
      <c r="X55" s="21">
        <v>4</v>
      </c>
      <c r="Y55" s="20" t="s">
        <v>58</v>
      </c>
      <c r="Z55" s="23">
        <f>+O55/4</f>
        <v>119.0025</v>
      </c>
    </row>
    <row r="56" spans="2:26" ht="9.75">
      <c r="B56" s="14"/>
      <c r="E56" s="12"/>
      <c r="F56" s="12"/>
      <c r="G56" s="15"/>
      <c r="I56" s="12"/>
      <c r="K56" s="12"/>
      <c r="P56" s="12"/>
      <c r="R56" s="21"/>
      <c r="S56" s="22"/>
      <c r="T56" s="23"/>
      <c r="U56" s="23"/>
      <c r="V56" s="22"/>
      <c r="W56" s="23"/>
      <c r="X56" s="21"/>
      <c r="Y56" s="22"/>
      <c r="Z56" s="23"/>
    </row>
    <row r="57" spans="2:16" ht="9.75">
      <c r="B57" s="18" t="s">
        <v>54</v>
      </c>
      <c r="C57" s="12" t="s">
        <v>48</v>
      </c>
      <c r="E57" s="12" t="s">
        <v>26</v>
      </c>
      <c r="P57" s="9"/>
    </row>
    <row r="59" ht="9.75">
      <c r="E59" t="s">
        <v>66</v>
      </c>
    </row>
  </sheetData>
  <sheetProtection/>
  <printOptions/>
  <pageMargins left="0.5" right="0.5" top="0.5" bottom="0.5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cp:lastPrinted>2016-05-21T16:57:46Z</cp:lastPrinted>
  <dcterms:created xsi:type="dcterms:W3CDTF">2015-05-24T23:32:06Z</dcterms:created>
  <dcterms:modified xsi:type="dcterms:W3CDTF">2016-05-30T23:24:48Z</dcterms:modified>
  <cp:category/>
  <cp:version/>
  <cp:contentType/>
  <cp:contentStatus/>
</cp:coreProperties>
</file>