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35" yWindow="-165" windowWidth="14805" windowHeight="8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Sheet1!$B$2:$T$84</definedName>
  </definedNames>
  <calcPr calcId="145621"/>
</workbook>
</file>

<file path=xl/calcChain.xml><?xml version="1.0" encoding="utf-8"?>
<calcChain xmlns="http://schemas.openxmlformats.org/spreadsheetml/2006/main">
  <c r="R43" i="1" l="1"/>
  <c r="Q43" i="1"/>
  <c r="S43" i="1" s="1"/>
  <c r="N43" i="1"/>
  <c r="M43" i="1"/>
  <c r="O43" i="1" s="1"/>
  <c r="J43" i="1"/>
  <c r="I43" i="1"/>
  <c r="K43" i="1" s="1"/>
  <c r="G43" i="1"/>
  <c r="H43" i="1" s="1"/>
  <c r="J42" i="1"/>
  <c r="Q38" i="1"/>
  <c r="N38" i="1"/>
  <c r="M38" i="1"/>
  <c r="J38" i="1"/>
  <c r="I38" i="1"/>
  <c r="R70" i="1" l="1"/>
  <c r="Q70" i="1"/>
  <c r="S70" i="1" s="1"/>
  <c r="N70" i="1"/>
  <c r="M70" i="1"/>
  <c r="O70" i="1" s="1"/>
  <c r="I70" i="1"/>
  <c r="K70" i="1" s="1"/>
  <c r="R34" i="1"/>
  <c r="Q34" i="1"/>
  <c r="N34" i="1"/>
  <c r="M34" i="1"/>
  <c r="J34" i="1"/>
  <c r="I34" i="1"/>
  <c r="R36" i="1"/>
  <c r="Q36" i="1"/>
  <c r="N36" i="1"/>
  <c r="M36" i="1"/>
  <c r="J36" i="1"/>
  <c r="I36" i="1"/>
  <c r="F20" i="1"/>
  <c r="F22" i="1" s="1"/>
  <c r="R42" i="1"/>
  <c r="Q42" i="1"/>
  <c r="S42" i="1" s="1"/>
  <c r="N42" i="1"/>
  <c r="M42" i="1"/>
  <c r="O42" i="1" s="1"/>
  <c r="I42" i="1"/>
  <c r="K42" i="1" s="1"/>
  <c r="R51" i="1"/>
  <c r="Q51" i="1"/>
  <c r="S51" i="1" s="1"/>
  <c r="N51" i="1"/>
  <c r="M51" i="1"/>
  <c r="O51" i="1" s="1"/>
  <c r="I51" i="1"/>
  <c r="K51" i="1" s="1"/>
  <c r="R50" i="1"/>
  <c r="Q50" i="1"/>
  <c r="S50" i="1" s="1"/>
  <c r="N50" i="1"/>
  <c r="M50" i="1"/>
  <c r="O50" i="1" s="1"/>
  <c r="I50" i="1"/>
  <c r="K50" i="1" s="1"/>
  <c r="R49" i="1"/>
  <c r="Q49" i="1"/>
  <c r="S49" i="1" s="1"/>
  <c r="N49" i="1"/>
  <c r="M49" i="1"/>
  <c r="O49" i="1" s="1"/>
  <c r="I49" i="1"/>
  <c r="K49" i="1" s="1"/>
  <c r="I35" i="1"/>
  <c r="I33" i="1"/>
  <c r="I32" i="1"/>
  <c r="R61" i="1"/>
  <c r="Q61" i="1"/>
  <c r="S61" i="1" s="1"/>
  <c r="N61" i="1"/>
  <c r="M61" i="1"/>
  <c r="O61" i="1" s="1"/>
  <c r="I61" i="1"/>
  <c r="K61" i="1" s="1"/>
  <c r="R47" i="1"/>
  <c r="Q47" i="1"/>
  <c r="S47" i="1" s="1"/>
  <c r="N47" i="1"/>
  <c r="M47" i="1"/>
  <c r="O47" i="1" s="1"/>
  <c r="J47" i="1"/>
  <c r="I47" i="1"/>
  <c r="R35" i="1"/>
  <c r="Q35" i="1"/>
  <c r="N35" i="1"/>
  <c r="M35" i="1"/>
  <c r="J35" i="1"/>
  <c r="R33" i="1"/>
  <c r="Q33" i="1"/>
  <c r="N33" i="1"/>
  <c r="M33" i="1"/>
  <c r="J33" i="1"/>
  <c r="R32" i="1"/>
  <c r="Q32" i="1"/>
  <c r="N32" i="1"/>
  <c r="M32" i="1"/>
  <c r="J32" i="1"/>
  <c r="R65" i="1"/>
  <c r="Q65" i="1"/>
  <c r="S65" i="1" s="1"/>
  <c r="N65" i="1"/>
  <c r="M65" i="1"/>
  <c r="O65" i="1" s="1"/>
  <c r="I65" i="1"/>
  <c r="K65" i="1" s="1"/>
  <c r="R30" i="1"/>
  <c r="Q30" i="1"/>
  <c r="N30" i="1"/>
  <c r="M30" i="1"/>
  <c r="J30" i="1"/>
  <c r="I30" i="1"/>
  <c r="R57" i="1"/>
  <c r="Q57" i="1"/>
  <c r="S57" i="1" s="1"/>
  <c r="N57" i="1"/>
  <c r="M57" i="1"/>
  <c r="O57" i="1" s="1"/>
  <c r="I57" i="1"/>
  <c r="I63" i="1"/>
  <c r="R75" i="1"/>
  <c r="Q75" i="1"/>
  <c r="S75" i="1" s="1"/>
  <c r="R74" i="1"/>
  <c r="Q74" i="1"/>
  <c r="S74" i="1" s="1"/>
  <c r="R71" i="1"/>
  <c r="Q71" i="1"/>
  <c r="S71" i="1" s="1"/>
  <c r="R63" i="1"/>
  <c r="Q63" i="1"/>
  <c r="S63" i="1" s="1"/>
  <c r="R62" i="1"/>
  <c r="Q62" i="1"/>
  <c r="S62" i="1" s="1"/>
  <c r="R58" i="1"/>
  <c r="Q58" i="1"/>
  <c r="S58" i="1" s="1"/>
  <c r="R55" i="1"/>
  <c r="R54" i="1"/>
  <c r="R46" i="1"/>
  <c r="Q46" i="1"/>
  <c r="S46" i="1" s="1"/>
  <c r="R44" i="1"/>
  <c r="Q44" i="1"/>
  <c r="S44" i="1" s="1"/>
  <c r="R26" i="1"/>
  <c r="R27" i="1"/>
  <c r="R25" i="1"/>
  <c r="Q25" i="1"/>
  <c r="R23" i="1"/>
  <c r="R22" i="1"/>
  <c r="R20" i="1"/>
  <c r="R18" i="1"/>
  <c r="Q18" i="1"/>
  <c r="S18" i="1" s="1"/>
  <c r="R17" i="1"/>
  <c r="R16" i="1"/>
  <c r="R15" i="1"/>
  <c r="R12" i="1"/>
  <c r="R11" i="1"/>
  <c r="R10" i="1"/>
  <c r="Q10" i="1"/>
  <c r="I75" i="1"/>
  <c r="I71" i="1"/>
  <c r="K71" i="1" s="1"/>
  <c r="F55" i="1" l="1"/>
  <c r="N71" i="1"/>
  <c r="M71" i="1"/>
  <c r="O71" i="1" s="1"/>
  <c r="F41" i="1" l="1"/>
  <c r="F40" i="1" s="1"/>
  <c r="Q55" i="1"/>
  <c r="S55" i="1" s="1"/>
  <c r="N75" i="1"/>
  <c r="N74" i="1"/>
  <c r="N58" i="1"/>
  <c r="N63" i="1"/>
  <c r="N62" i="1"/>
  <c r="N55" i="1"/>
  <c r="N54" i="1"/>
  <c r="N46" i="1"/>
  <c r="N44" i="1"/>
  <c r="N27" i="1"/>
  <c r="N25" i="1"/>
  <c r="N22" i="1"/>
  <c r="N23" i="1"/>
  <c r="N20" i="1"/>
  <c r="N18" i="1"/>
  <c r="N17" i="1"/>
  <c r="N15" i="1"/>
  <c r="N16" i="1"/>
  <c r="J46" i="1"/>
  <c r="N10" i="1"/>
  <c r="N11" i="1"/>
  <c r="N12" i="1"/>
  <c r="J10" i="1"/>
  <c r="J11" i="1"/>
  <c r="J12" i="1"/>
  <c r="J23" i="1"/>
  <c r="G23" i="1"/>
  <c r="J27" i="1"/>
  <c r="J25" i="1"/>
  <c r="M25" i="1"/>
  <c r="I25" i="1"/>
  <c r="N26" i="1"/>
  <c r="J26" i="1"/>
  <c r="J22" i="1"/>
  <c r="J20" i="1"/>
  <c r="G22" i="1"/>
  <c r="G20" i="1"/>
  <c r="N13" i="1"/>
  <c r="R13" i="1" s="1"/>
  <c r="J13" i="1"/>
  <c r="F15" i="1"/>
  <c r="F12" i="1"/>
  <c r="I10" i="1"/>
  <c r="M10" i="1"/>
  <c r="F9" i="1"/>
  <c r="M75" i="1"/>
  <c r="O75" i="1" s="1"/>
  <c r="M74" i="1"/>
  <c r="O74" i="1" s="1"/>
  <c r="M63" i="1"/>
  <c r="O63" i="1" s="1"/>
  <c r="M62" i="1"/>
  <c r="O62" i="1" s="1"/>
  <c r="M58" i="1"/>
  <c r="O58" i="1" s="1"/>
  <c r="M46" i="1"/>
  <c r="O46" i="1" s="1"/>
  <c r="M44" i="1"/>
  <c r="O44" i="1" s="1"/>
  <c r="M18" i="1"/>
  <c r="O18" i="1" s="1"/>
  <c r="I62" i="1"/>
  <c r="K62" i="1" s="1"/>
  <c r="K75" i="1"/>
  <c r="I74" i="1"/>
  <c r="K74" i="1" s="1"/>
  <c r="K63" i="1"/>
  <c r="I58" i="1"/>
  <c r="I46" i="1"/>
  <c r="I44" i="1"/>
  <c r="K44" i="1" s="1"/>
  <c r="I18" i="1"/>
  <c r="M55" i="1"/>
  <c r="O55" i="1" s="1"/>
  <c r="K34" i="1" l="1"/>
  <c r="K38" i="1"/>
  <c r="K30" i="1"/>
  <c r="K36" i="1"/>
  <c r="K32" i="1"/>
  <c r="K35" i="1"/>
  <c r="K33" i="1"/>
  <c r="I12" i="1"/>
  <c r="Q12" i="1"/>
  <c r="I17" i="1"/>
  <c r="Q17" i="1"/>
  <c r="M12" i="1"/>
  <c r="M17" i="1"/>
  <c r="F16" i="1"/>
  <c r="F54" i="1"/>
  <c r="I55" i="1"/>
  <c r="K55" i="1" s="1"/>
  <c r="I15" i="1" l="1"/>
  <c r="Q15" i="1"/>
  <c r="Q54" i="1"/>
  <c r="S54" i="1" s="1"/>
  <c r="M54" i="1"/>
  <c r="O54" i="1" s="1"/>
  <c r="M15" i="1"/>
  <c r="F17" i="1"/>
  <c r="I54" i="1"/>
  <c r="K54" i="1" s="1"/>
  <c r="M16" i="1" l="1"/>
  <c r="Q16" i="1"/>
  <c r="F27" i="1"/>
  <c r="Q41" i="1"/>
  <c r="G40" i="1"/>
  <c r="I16" i="1"/>
  <c r="I41" i="1"/>
  <c r="M41" i="1"/>
  <c r="F13" i="1"/>
  <c r="F11" i="1"/>
  <c r="G38" i="1" s="1"/>
  <c r="H38" i="1" s="1"/>
  <c r="G34" i="1" l="1"/>
  <c r="H34" i="1" s="1"/>
  <c r="G70" i="1"/>
  <c r="H70" i="1" s="1"/>
  <c r="G36" i="1"/>
  <c r="H36" i="1" s="1"/>
  <c r="G51" i="1"/>
  <c r="H51" i="1" s="1"/>
  <c r="G50" i="1"/>
  <c r="H50" i="1" s="1"/>
  <c r="G49" i="1"/>
  <c r="H49" i="1" s="1"/>
  <c r="G30" i="1"/>
  <c r="H30" i="1" s="1"/>
  <c r="G42" i="1"/>
  <c r="H42" i="1" s="1"/>
  <c r="G61" i="1"/>
  <c r="H61" i="1" s="1"/>
  <c r="G47" i="1"/>
  <c r="H47" i="1" s="1"/>
  <c r="G55" i="1"/>
  <c r="H55" i="1" s="1"/>
  <c r="Q11" i="1"/>
  <c r="G57" i="1"/>
  <c r="H57" i="1" s="1"/>
  <c r="G35" i="1"/>
  <c r="H35" i="1" s="1"/>
  <c r="G33" i="1"/>
  <c r="H33" i="1" s="1"/>
  <c r="G32" i="1"/>
  <c r="H32" i="1" s="1"/>
  <c r="G65" i="1"/>
  <c r="H65" i="1" s="1"/>
  <c r="M13" i="1"/>
  <c r="Q13" i="1"/>
  <c r="F26" i="1"/>
  <c r="Q27" i="1"/>
  <c r="Q20" i="1"/>
  <c r="Q22" i="1"/>
  <c r="I27" i="1"/>
  <c r="M27" i="1"/>
  <c r="M22" i="1"/>
  <c r="F23" i="1"/>
  <c r="Q23" i="1" s="1"/>
  <c r="I22" i="1"/>
  <c r="G71" i="1"/>
  <c r="H71" i="1" s="1"/>
  <c r="G75" i="1"/>
  <c r="H75" i="1" s="1"/>
  <c r="G46" i="1"/>
  <c r="H46" i="1" s="1"/>
  <c r="G63" i="1"/>
  <c r="H63" i="1" s="1"/>
  <c r="G54" i="1"/>
  <c r="G74" i="1"/>
  <c r="H74" i="1" s="1"/>
  <c r="I13" i="1"/>
  <c r="G18" i="1"/>
  <c r="H18" i="1" s="1"/>
  <c r="I11" i="1"/>
  <c r="M11" i="1"/>
  <c r="G58" i="1"/>
  <c r="H58" i="1" s="1"/>
  <c r="G44" i="1"/>
  <c r="H44" i="1" s="1"/>
  <c r="G62" i="1"/>
  <c r="H62" i="1" s="1"/>
  <c r="I23" i="1" l="1"/>
  <c r="M23" i="1"/>
  <c r="I20" i="1"/>
  <c r="Q26" i="1"/>
  <c r="M26" i="1"/>
  <c r="I26" i="1"/>
  <c r="M20" i="1"/>
</calcChain>
</file>

<file path=xl/sharedStrings.xml><?xml version="1.0" encoding="utf-8"?>
<sst xmlns="http://schemas.openxmlformats.org/spreadsheetml/2006/main" count="231" uniqueCount="84">
  <si>
    <t>oz</t>
  </si>
  <si>
    <t>ml</t>
  </si>
  <si>
    <t>Iodine</t>
  </si>
  <si>
    <t>drop</t>
  </si>
  <si>
    <t>Ethanol</t>
  </si>
  <si>
    <t>gm</t>
  </si>
  <si>
    <t>Cinnamon</t>
  </si>
  <si>
    <t>Clove</t>
  </si>
  <si>
    <t>Eucalyptus</t>
  </si>
  <si>
    <t>Frankencense</t>
  </si>
  <si>
    <t>Peppermint</t>
  </si>
  <si>
    <t>Spearmint</t>
  </si>
  <si>
    <t>Tea Tree</t>
  </si>
  <si>
    <t>Thyme</t>
  </si>
  <si>
    <t>Wintergreen</t>
  </si>
  <si>
    <t>multiplier</t>
  </si>
  <si>
    <t>FINAL pH</t>
  </si>
  <si>
    <t>conv</t>
  </si>
  <si>
    <t>Vanilla Extract</t>
  </si>
  <si>
    <t>Oils TOTAL</t>
  </si>
  <si>
    <t>Camphor</t>
  </si>
  <si>
    <t>Geranium</t>
  </si>
  <si>
    <t>Lavendar</t>
  </si>
  <si>
    <t>Lemon</t>
  </si>
  <si>
    <t>Orange</t>
  </si>
  <si>
    <t>Oregano</t>
  </si>
  <si>
    <t>Rosemary</t>
  </si>
  <si>
    <t>Sage</t>
  </si>
  <si>
    <t>Cedar Atlas</t>
  </si>
  <si>
    <t>Citronella</t>
  </si>
  <si>
    <t>Lemongrass</t>
  </si>
  <si>
    <t>Ylang Ylang</t>
  </si>
  <si>
    <t>drp/100ml</t>
  </si>
  <si>
    <t>UNIT VOLUME</t>
  </si>
  <si>
    <t>calc</t>
  </si>
  <si>
    <t>given</t>
  </si>
  <si>
    <t>gal</t>
  </si>
  <si>
    <t>ppm</t>
  </si>
  <si>
    <t>+ H2O dilutant</t>
  </si>
  <si>
    <t xml:space="preserve">  Xylitol</t>
  </si>
  <si>
    <t>CONCENTRATE H2O</t>
  </si>
  <si>
    <t>CONCENTRATE TOTAL</t>
  </si>
  <si>
    <t>DRY SOLUTES:</t>
  </si>
  <si>
    <t>Directions</t>
  </si>
  <si>
    <t>Pre-measure oils, powders</t>
  </si>
  <si>
    <t>Mix powders with hot water, start a bit low, then add water to bring volume to target value</t>
  </si>
  <si>
    <t>% in concentr</t>
  </si>
  <si>
    <t>1/4 cup in 1 gallon = 2 oz in 128 oz = 1.55%; 1/2 cup in 4 cups water is  4 oz in 32  or 12.5% (only at &gt; 105F)</t>
  </si>
  <si>
    <t>NOTES: Boric Acid, 1.74% = 6 mg B/mL (max 4.7% at 20C/68F); Borax 2.65%= 3 mg/mL (max 4.7% at 20C/68F)</t>
  </si>
  <si>
    <t>Boil water for concentrate (16 oz = 480 ml for 16 units)</t>
  </si>
  <si>
    <t>For each unit: 1 oz concentrate, 6 oz water, 0.5 oz (1 TBSP) H2O2, 0.5 oz Borax 2.65%/Boric 3.4%</t>
  </si>
  <si>
    <t>conv^</t>
  </si>
  <si>
    <t>units</t>
  </si>
  <si>
    <r>
      <t>20</t>
    </r>
    <r>
      <rPr>
        <sz val="11"/>
        <color theme="3" tint="0.39997558519241921"/>
        <rFont val="Calibri"/>
        <family val="2"/>
      </rPr>
      <t>⁰C</t>
    </r>
  </si>
  <si>
    <t xml:space="preserve">FINAL TOTAL VOLUME </t>
  </si>
  <si>
    <t xml:space="preserve">      TO CAL CONC</t>
  </si>
  <si>
    <t xml:space="preserve">  Aspirin</t>
  </si>
  <si>
    <t>Coconut Oil</t>
  </si>
  <si>
    <t xml:space="preserve">  Boric Acid</t>
  </si>
  <si>
    <t xml:space="preserve">  Borax</t>
  </si>
  <si>
    <t xml:space="preserve">  Salt</t>
  </si>
  <si>
    <t>Clary Sage</t>
  </si>
  <si>
    <t xml:space="preserve">  Epsom Salts (heptahy)</t>
  </si>
  <si>
    <t>Neem Oil</t>
  </si>
  <si>
    <t>Sesame Oil Raw Organic</t>
  </si>
  <si>
    <t xml:space="preserve">  after mixing--adjusted bicarb to bring pH to ~ 6.5</t>
  </si>
  <si>
    <t>Apple Cider Vinegar</t>
  </si>
  <si>
    <t>LIQUID CONCENTRATE</t>
  </si>
  <si>
    <t xml:space="preserve">  INCLUDING OILS</t>
  </si>
  <si>
    <t>H2O2 35%</t>
  </si>
  <si>
    <t xml:space="preserve">   + water</t>
  </si>
  <si>
    <t xml:space="preserve">  OR H2O2 3%</t>
  </si>
  <si>
    <t xml:space="preserve">  Bicarb </t>
  </si>
  <si>
    <t xml:space="preserve">  Niacinamide</t>
  </si>
  <si>
    <t xml:space="preserve">  Citric Acid</t>
  </si>
  <si>
    <t>Isopropyl Alcohol</t>
  </si>
  <si>
    <t>Honey</t>
  </si>
  <si>
    <t xml:space="preserve">  added peppermint and increased Eos removed bicarb--reacts with acids (what about borax?)</t>
  </si>
  <si>
    <t>a02 not thick or holding enough--increase EO's and possibly add xylitol</t>
  </si>
  <si>
    <t>Max %</t>
  </si>
  <si>
    <t>Conc</t>
  </si>
  <si>
    <t>Witch Hazel, 17% Etoh</t>
  </si>
  <si>
    <t>hair_spray_a04_2019_02_17.xlsx</t>
  </si>
  <si>
    <t>TOTAL BEFORE H2O2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</si>
</sst>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%"/>
    <numFmt numFmtId="165" formatCode="0.000%"/>
    <numFmt numFmtId="166" formatCode="0.0"/>
    <numFmt numFmtId="167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</font>
    <font>
      <u/>
      <sz val="11"/>
      <color theme="10"/>
      <name val="Calibri"/>
      <family val="2"/>
    </font>
    <font>
      <b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indexed="64"/>
      </right>
      <top style="mediumDashed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medium">
        <color auto="1"/>
      </left>
      <right/>
      <top style="mediumDashDotDot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thin">
        <color indexed="64"/>
      </right>
      <top style="mediumDashDotDot">
        <color auto="1"/>
      </top>
      <bottom/>
      <diagonal/>
    </border>
    <border>
      <left/>
      <right style="medium">
        <color auto="1"/>
      </right>
      <top style="mediumDashDotDot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 style="thin">
        <color auto="1"/>
      </top>
      <bottom/>
      <diagonal/>
    </border>
    <border>
      <left style="dashDot">
        <color auto="1"/>
      </left>
      <right/>
      <top style="mediumDashDotDot">
        <color auto="1"/>
      </top>
      <bottom/>
      <diagonal/>
    </border>
    <border>
      <left style="dashDot">
        <color auto="1"/>
      </left>
      <right/>
      <top style="mediumDashed">
        <color auto="1"/>
      </top>
      <bottom/>
      <diagonal/>
    </border>
    <border>
      <left/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thin">
        <color indexed="64"/>
      </right>
      <top style="mediumDashDotDot">
        <color auto="1"/>
      </top>
      <bottom style="mediumDashDotDot">
        <color auto="1"/>
      </bottom>
      <diagonal/>
    </border>
    <border>
      <left style="dashDot">
        <color auto="1"/>
      </left>
      <right/>
      <top style="mediumDashDotDot">
        <color auto="1"/>
      </top>
      <bottom style="mediumDashDotDot">
        <color auto="1"/>
      </bottom>
      <diagonal/>
    </border>
    <border>
      <left style="medium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thin">
        <color indexed="64"/>
      </right>
      <top/>
      <bottom style="mediumDashDot">
        <color auto="1"/>
      </bottom>
      <diagonal/>
    </border>
    <border>
      <left style="medium">
        <color auto="1"/>
      </left>
      <right/>
      <top/>
      <bottom style="mediumDashDot">
        <color auto="1"/>
      </bottom>
      <diagonal/>
    </border>
    <border>
      <left/>
      <right style="medium">
        <color auto="1"/>
      </right>
      <top/>
      <bottom style="mediumDashDot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indexed="64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/>
      <bottom style="mediumDashed">
        <color auto="1"/>
      </bottom>
      <diagonal/>
    </border>
    <border>
      <left style="dashDot">
        <color auto="1"/>
      </left>
      <right/>
      <top/>
      <bottom style="mediumDashed">
        <color auto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/>
      <right style="thin">
        <color indexed="64"/>
      </right>
      <top style="mediumDashDot">
        <color auto="1"/>
      </top>
      <bottom/>
      <diagonal/>
    </border>
    <border>
      <left style="dashDot">
        <color auto="1"/>
      </left>
      <right/>
      <top style="mediumDashDot">
        <color auto="1"/>
      </top>
      <bottom/>
      <diagonal/>
    </border>
    <border>
      <left style="medium">
        <color auto="1"/>
      </left>
      <right/>
      <top style="mediumDashDot">
        <color auto="1"/>
      </top>
      <bottom/>
      <diagonal/>
    </border>
    <border>
      <left/>
      <right style="medium">
        <color auto="1"/>
      </right>
      <top style="mediumDashDot">
        <color auto="1"/>
      </top>
      <bottom/>
      <diagonal/>
    </border>
    <border>
      <left/>
      <right/>
      <top/>
      <bottom style="mediumDashDotDot">
        <color auto="1"/>
      </bottom>
      <diagonal/>
    </border>
    <border>
      <left/>
      <right style="thin">
        <color indexed="64"/>
      </right>
      <top/>
      <bottom style="mediumDashDotDot">
        <color auto="1"/>
      </bottom>
      <diagonal/>
    </border>
    <border>
      <left style="dashDot">
        <color auto="1"/>
      </left>
      <right/>
      <top/>
      <bottom style="mediumDashDotDot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10" xfId="0" applyBorder="1"/>
    <xf numFmtId="0" fontId="0" fillId="0" borderId="8" xfId="0" applyBorder="1" applyAlignment="1">
      <alignment horizontal="right"/>
    </xf>
    <xf numFmtId="0" fontId="0" fillId="0" borderId="2" xfId="0" applyNumberFormat="1" applyBorder="1"/>
    <xf numFmtId="0" fontId="1" fillId="0" borderId="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9" fontId="0" fillId="0" borderId="3" xfId="0" applyNumberFormat="1" applyBorder="1" applyAlignment="1">
      <alignment horizontal="right" vertical="center"/>
    </xf>
    <xf numFmtId="9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5" fontId="0" fillId="0" borderId="0" xfId="0" applyNumberFormat="1" applyBorder="1"/>
    <xf numFmtId="0" fontId="2" fillId="0" borderId="0" xfId="0" applyFont="1" applyBorder="1"/>
    <xf numFmtId="0" fontId="0" fillId="0" borderId="12" xfId="0" applyBorder="1"/>
    <xf numFmtId="0" fontId="2" fillId="0" borderId="12" xfId="0" applyNumberFormat="1" applyFon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0" xfId="0" applyFont="1"/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2" fontId="0" fillId="0" borderId="12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/>
    </xf>
    <xf numFmtId="0" fontId="3" fillId="0" borderId="0" xfId="0" quotePrefix="1" applyFont="1"/>
    <xf numFmtId="0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right"/>
    </xf>
    <xf numFmtId="0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ont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5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/>
    <xf numFmtId="4" fontId="0" fillId="0" borderId="12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3" fillId="0" borderId="0" xfId="0" applyNumberFormat="1" applyFont="1" applyBorder="1"/>
    <xf numFmtId="2" fontId="0" fillId="0" borderId="0" xfId="0" applyNumberFormat="1" applyBorder="1"/>
    <xf numFmtId="3" fontId="2" fillId="0" borderId="0" xfId="0" applyNumberFormat="1" applyFont="1" applyBorder="1"/>
    <xf numFmtId="0" fontId="3" fillId="0" borderId="0" xfId="0" applyNumberFormat="1" applyFont="1" applyBorder="1"/>
    <xf numFmtId="0" fontId="0" fillId="0" borderId="7" xfId="0" applyNumberFormat="1" applyFont="1" applyBorder="1"/>
    <xf numFmtId="0" fontId="0" fillId="0" borderId="7" xfId="0" applyNumberFormat="1" applyBorder="1"/>
    <xf numFmtId="164" fontId="0" fillId="0" borderId="18" xfId="0" applyNumberFormat="1" applyBorder="1"/>
    <xf numFmtId="0" fontId="0" fillId="0" borderId="18" xfId="0" applyNumberFormat="1" applyBorder="1"/>
    <xf numFmtId="2" fontId="0" fillId="0" borderId="18" xfId="0" applyNumberFormat="1" applyBorder="1"/>
    <xf numFmtId="164" fontId="2" fillId="0" borderId="18" xfId="0" quotePrefix="1" applyNumberFormat="1" applyFon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/>
    <xf numFmtId="0" fontId="0" fillId="0" borderId="18" xfId="0" applyFont="1" applyBorder="1"/>
    <xf numFmtId="4" fontId="1" fillId="0" borderId="18" xfId="0" applyNumberFormat="1" applyFont="1" applyBorder="1"/>
    <xf numFmtId="0" fontId="0" fillId="0" borderId="20" xfId="0" applyBorder="1"/>
    <xf numFmtId="164" fontId="0" fillId="0" borderId="21" xfId="0" applyNumberFormat="1" applyBorder="1"/>
    <xf numFmtId="0" fontId="0" fillId="0" borderId="0" xfId="0" applyBorder="1" applyAlignment="1">
      <alignment horizontal="left"/>
    </xf>
    <xf numFmtId="0" fontId="2" fillId="0" borderId="23" xfId="0" applyFont="1" applyBorder="1"/>
    <xf numFmtId="0" fontId="0" fillId="0" borderId="23" xfId="0" applyBorder="1" applyAlignment="1">
      <alignment horizontal="right"/>
    </xf>
    <xf numFmtId="0" fontId="0" fillId="0" borderId="26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/>
    <xf numFmtId="0" fontId="0" fillId="0" borderId="26" xfId="0" applyBorder="1"/>
    <xf numFmtId="0" fontId="0" fillId="0" borderId="2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quotePrefix="1" applyFont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0" fontId="3" fillId="0" borderId="5" xfId="0" applyFont="1" applyBorder="1" applyAlignment="1">
      <alignment horizontal="left" vertical="center"/>
    </xf>
    <xf numFmtId="0" fontId="3" fillId="0" borderId="18" xfId="0" applyFont="1" applyBorder="1"/>
    <xf numFmtId="0" fontId="1" fillId="0" borderId="7" xfId="0" applyFont="1" applyBorder="1"/>
    <xf numFmtId="9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4" fontId="1" fillId="0" borderId="7" xfId="0" applyNumberFormat="1" applyFont="1" applyBorder="1"/>
    <xf numFmtId="164" fontId="1" fillId="0" borderId="19" xfId="0" applyNumberFormat="1" applyFont="1" applyBorder="1"/>
    <xf numFmtId="3" fontId="1" fillId="0" borderId="7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4" fontId="0" fillId="0" borderId="0" xfId="0" applyNumberFormat="1" applyFont="1" applyBorder="1"/>
    <xf numFmtId="164" fontId="0" fillId="0" borderId="18" xfId="0" applyNumberFormat="1" applyFont="1" applyBorder="1"/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right"/>
    </xf>
    <xf numFmtId="4" fontId="0" fillId="0" borderId="12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quotePrefix="1" applyNumberFormat="1" applyFont="1" applyBorder="1" applyAlignment="1">
      <alignment horizontal="right" vertical="center"/>
    </xf>
    <xf numFmtId="0" fontId="1" fillId="0" borderId="0" xfId="0" quotePrefix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0" fillId="0" borderId="3" xfId="0" applyNumberFormat="1" applyBorder="1"/>
    <xf numFmtId="2" fontId="0" fillId="0" borderId="7" xfId="0" applyNumberForma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0" fontId="1" fillId="0" borderId="18" xfId="0" applyFont="1" applyBorder="1"/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0" fontId="2" fillId="0" borderId="0" xfId="0" applyNumberFormat="1" applyFont="1" applyAlignment="1">
      <alignment horizontal="right" vertical="center"/>
    </xf>
    <xf numFmtId="0" fontId="0" fillId="0" borderId="0" xfId="0" applyFill="1" applyBorder="1"/>
    <xf numFmtId="166" fontId="0" fillId="0" borderId="15" xfId="0" applyNumberFormat="1" applyBorder="1"/>
    <xf numFmtId="166" fontId="2" fillId="0" borderId="0" xfId="0" applyNumberFormat="1" applyFont="1" applyBorder="1"/>
    <xf numFmtId="166" fontId="0" fillId="0" borderId="0" xfId="0" applyNumberFormat="1" applyBorder="1"/>
    <xf numFmtId="0" fontId="2" fillId="0" borderId="0" xfId="0" applyFont="1" applyAlignment="1">
      <alignment vertical="center"/>
    </xf>
    <xf numFmtId="164" fontId="0" fillId="0" borderId="0" xfId="0" applyNumberFormat="1" applyBorder="1"/>
    <xf numFmtId="0" fontId="4" fillId="0" borderId="2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/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9" fontId="0" fillId="0" borderId="0" xfId="0" applyNumberFormat="1" applyBorder="1" applyAlignment="1">
      <alignment horizontal="right" vertical="center"/>
    </xf>
    <xf numFmtId="0" fontId="1" fillId="0" borderId="27" xfId="0" applyFont="1" applyBorder="1"/>
    <xf numFmtId="9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4" fillId="0" borderId="28" xfId="0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0" fillId="0" borderId="29" xfId="0" applyNumberForma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/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" fontId="2" fillId="0" borderId="18" xfId="0" applyNumberFormat="1" applyFont="1" applyBorder="1"/>
    <xf numFmtId="164" fontId="0" fillId="0" borderId="0" xfId="0" applyNumberFormat="1" applyBorder="1" applyAlignment="1">
      <alignment horizontal="left" vertical="center"/>
    </xf>
    <xf numFmtId="0" fontId="1" fillId="0" borderId="15" xfId="0" applyFont="1" applyBorder="1"/>
    <xf numFmtId="0" fontId="0" fillId="0" borderId="31" xfId="0" applyBorder="1"/>
    <xf numFmtId="0" fontId="2" fillId="0" borderId="32" xfId="0" applyNumberFormat="1" applyFont="1" applyBorder="1"/>
    <xf numFmtId="0" fontId="0" fillId="0" borderId="33" xfId="0" applyBorder="1"/>
    <xf numFmtId="0" fontId="1" fillId="0" borderId="33" xfId="0" applyFont="1" applyBorder="1"/>
    <xf numFmtId="9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33" xfId="0" applyNumberFormat="1" applyFont="1" applyBorder="1"/>
    <xf numFmtId="164" fontId="1" fillId="0" borderId="35" xfId="0" applyNumberFormat="1" applyFont="1" applyBorder="1"/>
    <xf numFmtId="3" fontId="1" fillId="0" borderId="33" xfId="0" applyNumberFormat="1" applyFont="1" applyBorder="1" applyAlignment="1">
      <alignment horizontal="right"/>
    </xf>
    <xf numFmtId="0" fontId="0" fillId="0" borderId="36" xfId="0" applyNumberFormat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2" fontId="0" fillId="0" borderId="33" xfId="0" applyNumberForma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" fillId="0" borderId="27" xfId="1" applyNumberFormat="1" applyFont="1" applyBorder="1" applyAlignment="1" applyProtection="1"/>
    <xf numFmtId="167" fontId="2" fillId="0" borderId="0" xfId="0" applyNumberFormat="1" applyFont="1" applyBorder="1"/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/>
    </xf>
    <xf numFmtId="166" fontId="2" fillId="0" borderId="23" xfId="0" applyNumberFormat="1" applyFont="1" applyBorder="1"/>
    <xf numFmtId="0" fontId="2" fillId="0" borderId="25" xfId="0" applyFont="1" applyBorder="1"/>
    <xf numFmtId="9" fontId="0" fillId="0" borderId="10" xfId="0" applyNumberFormat="1" applyBorder="1" applyAlignment="1">
      <alignment horizontal="right" vertical="center"/>
    </xf>
    <xf numFmtId="0" fontId="0" fillId="0" borderId="38" xfId="0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10" xfId="0" applyNumberFormat="1" applyBorder="1"/>
    <xf numFmtId="164" fontId="0" fillId="0" borderId="39" xfId="0" applyNumberFormat="1" applyBorder="1"/>
    <xf numFmtId="3" fontId="0" fillId="0" borderId="10" xfId="0" applyNumberFormat="1" applyBorder="1" applyAlignment="1">
      <alignment horizontal="right"/>
    </xf>
    <xf numFmtId="0" fontId="0" fillId="0" borderId="4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3" fillId="0" borderId="15" xfId="0" applyNumberFormat="1" applyFont="1" applyBorder="1"/>
    <xf numFmtId="164" fontId="3" fillId="0" borderId="20" xfId="0" quotePrefix="1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5" xfId="0" applyFont="1" applyBorder="1"/>
    <xf numFmtId="0" fontId="3" fillId="0" borderId="17" xfId="0" applyFont="1" applyBorder="1" applyAlignment="1">
      <alignment horizontal="left" vertical="center"/>
    </xf>
    <xf numFmtId="0" fontId="0" fillId="0" borderId="42" xfId="0" applyBorder="1"/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/>
    </xf>
    <xf numFmtId="0" fontId="4" fillId="0" borderId="43" xfId="0" applyFont="1" applyBorder="1" applyAlignment="1">
      <alignment horizontal="right"/>
    </xf>
    <xf numFmtId="0" fontId="0" fillId="0" borderId="42" xfId="0" applyNumberFormat="1" applyBorder="1"/>
    <xf numFmtId="0" fontId="0" fillId="0" borderId="44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F39.F4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1"/>
  <sheetViews>
    <sheetView tabSelected="1" zoomScale="115" zoomScaleNormal="115" workbookViewId="0">
      <selection activeCell="F1" sqref="F1"/>
    </sheetView>
  </sheetViews>
  <sheetFormatPr defaultRowHeight="15" x14ac:dyDescent="0.25"/>
  <cols>
    <col min="1" max="1" width="4.5703125" customWidth="1"/>
    <col min="2" max="2" width="19.85546875" customWidth="1"/>
    <col min="3" max="3" width="9.7109375" style="2" customWidth="1"/>
    <col min="4" max="4" width="7.140625" style="7" customWidth="1"/>
    <col min="5" max="5" width="6.140625" style="163" customWidth="1"/>
    <col min="6" max="6" width="8.140625" style="20" customWidth="1"/>
    <col min="7" max="7" width="10.5703125" style="4" customWidth="1"/>
    <col min="8" max="8" width="8.42578125" style="7" customWidth="1"/>
    <col min="9" max="9" width="8.42578125" style="6" customWidth="1"/>
    <col min="10" max="10" width="5" style="25" customWidth="1"/>
    <col min="11" max="11" width="7.140625" style="1" customWidth="1"/>
    <col min="12" max="12" width="3.42578125" style="15" customWidth="1"/>
    <col min="13" max="13" width="6.85546875" style="39" customWidth="1"/>
    <col min="14" max="14" width="5.140625" style="24" customWidth="1"/>
    <col min="15" max="15" width="4.140625" customWidth="1"/>
    <col min="16" max="16" width="3.140625" style="34" customWidth="1"/>
    <col min="17" max="17" width="7.85546875" customWidth="1"/>
    <col min="18" max="18" width="5.85546875" customWidth="1"/>
    <col min="19" max="19" width="4.140625" customWidth="1"/>
    <col min="20" max="20" width="3.42578125" customWidth="1"/>
  </cols>
  <sheetData>
    <row r="1" spans="1:20" x14ac:dyDescent="0.25">
      <c r="A1" s="15"/>
      <c r="B1" s="15"/>
      <c r="C1" s="48"/>
      <c r="D1" s="10"/>
      <c r="F1" s="15"/>
      <c r="G1" s="15"/>
      <c r="H1" s="10"/>
      <c r="I1" s="8"/>
      <c r="K1" s="10"/>
      <c r="M1" s="15"/>
      <c r="N1" s="25"/>
      <c r="O1" s="15"/>
      <c r="P1" s="25"/>
      <c r="Q1" s="15"/>
      <c r="R1" s="15"/>
    </row>
    <row r="2" spans="1:20" x14ac:dyDescent="0.25">
      <c r="A2" s="15"/>
      <c r="B2" s="72" t="s">
        <v>82</v>
      </c>
      <c r="C2" s="48"/>
      <c r="D2" s="10"/>
      <c r="F2" s="58"/>
      <c r="G2" s="15"/>
      <c r="H2" s="10"/>
      <c r="I2" s="8"/>
      <c r="K2" s="10"/>
      <c r="M2" s="15"/>
      <c r="N2" s="25"/>
      <c r="O2" s="15"/>
      <c r="P2" s="25"/>
      <c r="Q2" s="15"/>
      <c r="R2" s="15"/>
    </row>
    <row r="3" spans="1:20" x14ac:dyDescent="0.25">
      <c r="A3" s="15"/>
      <c r="B3" s="72" t="s">
        <v>78</v>
      </c>
      <c r="C3" s="48"/>
      <c r="D3" s="10"/>
      <c r="F3" s="58"/>
      <c r="G3" s="15"/>
      <c r="H3" s="10"/>
      <c r="I3" s="8"/>
      <c r="K3" s="10"/>
      <c r="M3" s="15"/>
      <c r="N3" s="25"/>
      <c r="O3" s="15"/>
      <c r="P3" s="25"/>
      <c r="Q3" s="15"/>
      <c r="R3" s="15"/>
    </row>
    <row r="4" spans="1:20" x14ac:dyDescent="0.25">
      <c r="A4" s="15"/>
      <c r="B4" s="15" t="s">
        <v>65</v>
      </c>
      <c r="C4" s="48"/>
      <c r="D4" s="10"/>
      <c r="F4" s="58"/>
      <c r="G4" s="15"/>
      <c r="H4" s="10"/>
      <c r="I4" s="8"/>
      <c r="K4" s="10"/>
      <c r="M4" s="15"/>
      <c r="N4" s="25"/>
      <c r="O4" s="15"/>
      <c r="P4" s="25"/>
      <c r="Q4" s="15"/>
      <c r="R4" s="15"/>
    </row>
    <row r="5" spans="1:20" x14ac:dyDescent="0.25">
      <c r="A5" s="15"/>
      <c r="B5" s="72" t="s">
        <v>77</v>
      </c>
      <c r="C5" s="48"/>
      <c r="D5" s="10"/>
      <c r="F5" s="58"/>
      <c r="G5" s="15"/>
      <c r="H5" s="10"/>
      <c r="I5" s="8"/>
      <c r="K5" s="10"/>
      <c r="M5" s="15"/>
      <c r="N5" s="25"/>
      <c r="O5" s="15"/>
      <c r="P5" s="25"/>
      <c r="Q5" s="15"/>
      <c r="R5" s="15"/>
    </row>
    <row r="6" spans="1:20" x14ac:dyDescent="0.25">
      <c r="A6" s="15"/>
      <c r="B6" s="72"/>
      <c r="C6" s="48"/>
      <c r="D6" s="10"/>
      <c r="F6" s="58"/>
      <c r="G6" s="15"/>
      <c r="H6" s="10"/>
      <c r="I6" s="8"/>
      <c r="K6" s="10"/>
      <c r="M6" s="15"/>
      <c r="N6" s="25"/>
      <c r="O6" s="15"/>
      <c r="P6" s="25"/>
      <c r="Q6" s="15"/>
      <c r="R6" s="15"/>
    </row>
    <row r="7" spans="1:20" x14ac:dyDescent="0.25">
      <c r="B7" s="51"/>
      <c r="C7" s="50" t="s">
        <v>35</v>
      </c>
      <c r="E7" s="163" t="s">
        <v>80</v>
      </c>
      <c r="F7" s="94">
        <v>1</v>
      </c>
      <c r="G7" s="122" t="s">
        <v>15</v>
      </c>
      <c r="H7" s="118"/>
      <c r="I7" s="61">
        <v>6</v>
      </c>
      <c r="J7" s="119" t="s">
        <v>15</v>
      </c>
      <c r="K7" s="49"/>
      <c r="L7" s="120"/>
      <c r="M7" s="61">
        <v>0.5</v>
      </c>
      <c r="N7" s="119" t="s">
        <v>15</v>
      </c>
      <c r="O7" s="49"/>
      <c r="P7" s="121"/>
      <c r="Q7" s="61">
        <v>4</v>
      </c>
      <c r="R7" s="119" t="s">
        <v>15</v>
      </c>
      <c r="S7" s="49"/>
      <c r="T7" s="121"/>
    </row>
    <row r="8" spans="1:20" x14ac:dyDescent="0.25">
      <c r="B8" s="3" t="s">
        <v>33</v>
      </c>
      <c r="C8" s="49" t="s">
        <v>35</v>
      </c>
      <c r="D8" s="50" t="s">
        <v>0</v>
      </c>
      <c r="E8" s="163" t="s">
        <v>79</v>
      </c>
      <c r="F8" s="91">
        <v>8</v>
      </c>
      <c r="G8" s="98"/>
      <c r="H8" s="10"/>
      <c r="I8" s="41"/>
      <c r="J8" s="9"/>
      <c r="K8" s="8"/>
      <c r="L8" s="10"/>
      <c r="M8" s="41"/>
      <c r="N8" s="9"/>
      <c r="O8" s="8"/>
      <c r="P8" s="44"/>
      <c r="Q8" s="41"/>
      <c r="R8" s="9"/>
      <c r="S8" s="8"/>
      <c r="T8" s="44"/>
    </row>
    <row r="9" spans="1:20" ht="15.75" thickBot="1" x14ac:dyDescent="0.3">
      <c r="B9" s="230"/>
      <c r="C9" s="231" t="s">
        <v>51</v>
      </c>
      <c r="D9" s="232" t="s">
        <v>1</v>
      </c>
      <c r="E9" s="233" t="s">
        <v>53</v>
      </c>
      <c r="F9" s="234">
        <f>+F8*30</f>
        <v>240</v>
      </c>
      <c r="G9" s="235"/>
      <c r="H9" s="10"/>
      <c r="I9" s="41"/>
      <c r="J9" s="9"/>
      <c r="K9" s="8"/>
      <c r="L9" s="10"/>
      <c r="M9" s="41"/>
      <c r="N9" s="9"/>
      <c r="O9" s="8"/>
      <c r="P9" s="44"/>
      <c r="Q9" s="41"/>
      <c r="R9" s="9"/>
      <c r="S9" s="8"/>
      <c r="T9" s="44"/>
    </row>
    <row r="10" spans="1:20" x14ac:dyDescent="0.25">
      <c r="B10" s="220" t="s">
        <v>54</v>
      </c>
      <c r="C10" s="221" t="s">
        <v>35</v>
      </c>
      <c r="D10" s="222" t="s">
        <v>0</v>
      </c>
      <c r="E10" s="164"/>
      <c r="F10" s="223">
        <v>16</v>
      </c>
      <c r="G10" s="224"/>
      <c r="H10" s="225"/>
      <c r="I10" s="226">
        <f>+I$7*$F10</f>
        <v>96</v>
      </c>
      <c r="J10" s="227" t="str">
        <f>+$D10</f>
        <v>oz</v>
      </c>
      <c r="K10" s="221"/>
      <c r="L10" s="228"/>
      <c r="M10" s="226">
        <f>+M$7*$F10</f>
        <v>8</v>
      </c>
      <c r="N10" s="227" t="str">
        <f>+$D10</f>
        <v>oz</v>
      </c>
      <c r="O10" s="221"/>
      <c r="P10" s="229"/>
      <c r="Q10" s="226">
        <f>+Q$7*$F10</f>
        <v>64</v>
      </c>
      <c r="R10" s="227" t="str">
        <f>+$D10</f>
        <v>oz</v>
      </c>
      <c r="S10" s="221"/>
      <c r="T10" s="229"/>
    </row>
    <row r="11" spans="1:20" x14ac:dyDescent="0.25">
      <c r="B11" s="170" t="s">
        <v>55</v>
      </c>
      <c r="C11" s="2" t="s">
        <v>51</v>
      </c>
      <c r="D11" s="12" t="s">
        <v>1</v>
      </c>
      <c r="F11" s="93">
        <f>+F10*30</f>
        <v>480</v>
      </c>
      <c r="G11" s="100"/>
      <c r="H11" s="60"/>
      <c r="I11" s="41">
        <f>+I$7*$F11</f>
        <v>2880</v>
      </c>
      <c r="J11" s="52" t="str">
        <f>+$D11</f>
        <v>ml</v>
      </c>
      <c r="K11" s="2"/>
      <c r="M11" s="41">
        <f>+M$7*$F11</f>
        <v>240</v>
      </c>
      <c r="N11" s="52" t="str">
        <f>+$D11</f>
        <v>ml</v>
      </c>
      <c r="O11" s="2"/>
      <c r="Q11" s="41">
        <f>+Q$7*$F11</f>
        <v>1920</v>
      </c>
      <c r="R11" s="52" t="str">
        <f>+$D11</f>
        <v>ml</v>
      </c>
      <c r="S11" s="2"/>
      <c r="T11" s="34"/>
    </row>
    <row r="12" spans="1:20" x14ac:dyDescent="0.25">
      <c r="B12" s="51"/>
      <c r="C12" s="2" t="s">
        <v>51</v>
      </c>
      <c r="D12" s="7" t="s">
        <v>36</v>
      </c>
      <c r="F12" s="92">
        <f>+F10/128</f>
        <v>0.125</v>
      </c>
      <c r="G12" s="99"/>
      <c r="H12" s="54"/>
      <c r="I12" s="55">
        <f>+I$7*$F12</f>
        <v>0.75</v>
      </c>
      <c r="J12" s="52" t="str">
        <f>+$D12</f>
        <v>gal</v>
      </c>
      <c r="K12" s="53"/>
      <c r="L12" s="54"/>
      <c r="M12" s="55">
        <f>+M$7*$F12</f>
        <v>6.25E-2</v>
      </c>
      <c r="N12" s="52" t="str">
        <f>+$D12</f>
        <v>gal</v>
      </c>
      <c r="O12" s="53"/>
      <c r="P12" s="56"/>
      <c r="Q12" s="55">
        <f>+Q$7*$F12</f>
        <v>0.5</v>
      </c>
      <c r="R12" s="52" t="str">
        <f>+$D12</f>
        <v>gal</v>
      </c>
      <c r="S12" s="53"/>
      <c r="T12" s="56"/>
    </row>
    <row r="13" spans="1:20" ht="15.75" thickBot="1" x14ac:dyDescent="0.3">
      <c r="C13" s="7" t="s">
        <v>34</v>
      </c>
      <c r="D13" s="101" t="s">
        <v>52</v>
      </c>
      <c r="F13" s="58">
        <f>+F10/F8</f>
        <v>2</v>
      </c>
      <c r="H13" s="10"/>
      <c r="I13" s="41">
        <f>+I$7*$F13</f>
        <v>12</v>
      </c>
      <c r="J13" s="5" t="str">
        <f>+D13</f>
        <v>units</v>
      </c>
      <c r="K13" s="2"/>
      <c r="M13" s="41">
        <f>+M$7*$F13</f>
        <v>1</v>
      </c>
      <c r="N13" s="5" t="str">
        <f>+D13</f>
        <v>units</v>
      </c>
      <c r="O13" s="2"/>
      <c r="Q13" s="41">
        <f>+Q$7*$F13</f>
        <v>8</v>
      </c>
      <c r="R13" s="5" t="str">
        <f>+N13</f>
        <v>units</v>
      </c>
      <c r="S13" s="2"/>
      <c r="T13" s="34"/>
    </row>
    <row r="14" spans="1:20" ht="15.75" thickBot="1" x14ac:dyDescent="0.3">
      <c r="B14" s="108" t="s">
        <v>16</v>
      </c>
      <c r="C14" s="204"/>
      <c r="D14" s="205"/>
      <c r="E14" s="205"/>
      <c r="F14" s="206"/>
      <c r="G14" s="207"/>
      <c r="H14" s="109"/>
      <c r="I14" s="110"/>
      <c r="J14" s="111"/>
      <c r="K14" s="109"/>
      <c r="L14" s="112"/>
      <c r="M14" s="113"/>
      <c r="N14" s="111"/>
      <c r="O14" s="112"/>
      <c r="P14" s="114"/>
      <c r="Q14" s="113"/>
      <c r="R14" s="111"/>
      <c r="S14" s="112"/>
      <c r="T14" s="114"/>
    </row>
    <row r="15" spans="1:20" x14ac:dyDescent="0.25">
      <c r="B15" s="3" t="s">
        <v>69</v>
      </c>
      <c r="D15" s="7" t="s">
        <v>1</v>
      </c>
      <c r="F15" s="133">
        <f>+F18*3/35</f>
        <v>0.8571428571428571</v>
      </c>
      <c r="H15" s="10"/>
      <c r="I15" s="82">
        <f>+I$7*$F16</f>
        <v>54.857142857142854</v>
      </c>
      <c r="J15" s="79" t="s">
        <v>1</v>
      </c>
      <c r="K15" s="80"/>
      <c r="L15" s="81"/>
      <c r="M15" s="82">
        <f>+M$7*$F16</f>
        <v>4.5714285714285712</v>
      </c>
      <c r="N15" s="52" t="str">
        <f>+$D15</f>
        <v>ml</v>
      </c>
      <c r="O15" s="84"/>
      <c r="P15" s="83"/>
      <c r="Q15" s="82">
        <f>+Q$7*$F16</f>
        <v>36.571428571428569</v>
      </c>
      <c r="R15" s="52" t="str">
        <f>+$D15</f>
        <v>ml</v>
      </c>
      <c r="S15" s="84"/>
      <c r="T15" s="83"/>
    </row>
    <row r="16" spans="1:20" x14ac:dyDescent="0.25">
      <c r="B16" s="11" t="s">
        <v>70</v>
      </c>
      <c r="C16" s="2" t="s">
        <v>34</v>
      </c>
      <c r="D16" s="7" t="s">
        <v>1</v>
      </c>
      <c r="F16" s="81">
        <f>+F18-F15</f>
        <v>9.1428571428571423</v>
      </c>
      <c r="G16" s="98"/>
      <c r="H16" s="10"/>
      <c r="I16" s="82">
        <f>+I$7*$F17</f>
        <v>1.8285714285714283</v>
      </c>
      <c r="J16" s="79" t="s">
        <v>0</v>
      </c>
      <c r="K16" s="80"/>
      <c r="L16" s="81"/>
      <c r="M16" s="82">
        <f>+M$7*$F17</f>
        <v>0.15238095238095237</v>
      </c>
      <c r="N16" s="52" t="str">
        <f t="shared" ref="N16:N25" si="0">+$D16</f>
        <v>ml</v>
      </c>
      <c r="O16" s="84"/>
      <c r="P16" s="83"/>
      <c r="Q16" s="82">
        <f>+Q$7*$F17</f>
        <v>1.2190476190476189</v>
      </c>
      <c r="R16" s="52" t="str">
        <f t="shared" ref="R16:R25" si="1">+$D16</f>
        <v>ml</v>
      </c>
      <c r="S16" s="84"/>
      <c r="T16" s="83"/>
    </row>
    <row r="17" spans="1:21" x14ac:dyDescent="0.25">
      <c r="B17" s="73"/>
      <c r="C17" s="30" t="s">
        <v>51</v>
      </c>
      <c r="D17" s="7" t="s">
        <v>0</v>
      </c>
      <c r="F17" s="81">
        <f>+F16/30</f>
        <v>0.30476190476190473</v>
      </c>
      <c r="G17" s="134"/>
      <c r="H17" s="135"/>
      <c r="I17" s="87">
        <f>+I$7*$F15</f>
        <v>5.1428571428571423</v>
      </c>
      <c r="J17" s="136" t="s">
        <v>1</v>
      </c>
      <c r="K17" s="137"/>
      <c r="L17" s="133"/>
      <c r="M17" s="138">
        <f>+M$7*$F15</f>
        <v>0.42857142857142855</v>
      </c>
      <c r="N17" s="52" t="str">
        <f t="shared" si="0"/>
        <v>oz</v>
      </c>
      <c r="O17" s="139"/>
      <c r="P17" s="140"/>
      <c r="Q17" s="138">
        <f>+Q$7*$F15</f>
        <v>3.4285714285714284</v>
      </c>
      <c r="R17" s="52" t="str">
        <f t="shared" si="1"/>
        <v>oz</v>
      </c>
      <c r="S17" s="139"/>
      <c r="T17" s="140"/>
    </row>
    <row r="18" spans="1:21" x14ac:dyDescent="0.25">
      <c r="B18" s="123" t="s">
        <v>71</v>
      </c>
      <c r="C18" s="124">
        <v>0.03</v>
      </c>
      <c r="D18" s="125" t="s">
        <v>1</v>
      </c>
      <c r="E18" s="165"/>
      <c r="F18" s="126">
        <v>10</v>
      </c>
      <c r="G18" s="127">
        <f>+F18/F$11*$C18</f>
        <v>6.249999999999999E-4</v>
      </c>
      <c r="H18" s="128">
        <f>+G18*10^6</f>
        <v>624.99999999999989</v>
      </c>
      <c r="I18" s="129">
        <f t="shared" ref="I18" si="2">+I$7*$F18</f>
        <v>60</v>
      </c>
      <c r="J18" s="130" t="s">
        <v>1</v>
      </c>
      <c r="K18" s="131"/>
      <c r="L18" s="123"/>
      <c r="M18" s="129">
        <f t="shared" ref="M18" si="3">+M$7*$F18</f>
        <v>5</v>
      </c>
      <c r="N18" s="149" t="str">
        <f t="shared" si="0"/>
        <v>ml</v>
      </c>
      <c r="O18" s="131">
        <f>+M18/30</f>
        <v>0.16666666666666666</v>
      </c>
      <c r="P18" s="132" t="s">
        <v>0</v>
      </c>
      <c r="Q18" s="129">
        <f t="shared" ref="Q18" si="4">+Q$7*$F18</f>
        <v>40</v>
      </c>
      <c r="R18" s="149" t="str">
        <f t="shared" si="1"/>
        <v>ml</v>
      </c>
      <c r="S18" s="131">
        <f>+Q18/30</f>
        <v>1.3333333333333333</v>
      </c>
      <c r="T18" s="132" t="s">
        <v>0</v>
      </c>
    </row>
    <row r="19" spans="1:21" s="15" customFormat="1" x14ac:dyDescent="0.25">
      <c r="A19"/>
      <c r="B19"/>
      <c r="C19" s="30"/>
      <c r="D19" s="7"/>
      <c r="E19" s="163"/>
      <c r="F19" s="58"/>
      <c r="G19" s="97"/>
      <c r="H19" s="59"/>
      <c r="I19" s="41"/>
      <c r="J19" s="25"/>
      <c r="K19" s="2"/>
      <c r="M19" s="41"/>
      <c r="N19" s="25"/>
      <c r="O19" s="2"/>
      <c r="P19" s="34"/>
      <c r="Q19" s="41"/>
      <c r="R19" s="25"/>
      <c r="S19" s="2"/>
      <c r="T19" s="34"/>
    </row>
    <row r="20" spans="1:21" s="15" customFormat="1" x14ac:dyDescent="0.25">
      <c r="A20"/>
      <c r="B20" s="3" t="s">
        <v>83</v>
      </c>
      <c r="C20" s="62" t="s">
        <v>34</v>
      </c>
      <c r="D20" s="21" t="s">
        <v>0</v>
      </c>
      <c r="E20" s="163"/>
      <c r="F20" s="63">
        <f>+F10-F18/30</f>
        <v>15.666666666666666</v>
      </c>
      <c r="G20" s="151" t="str">
        <f>+D20</f>
        <v>oz</v>
      </c>
      <c r="H20" s="65"/>
      <c r="I20" s="152">
        <f>+I$7*$F20</f>
        <v>94</v>
      </c>
      <c r="J20" s="26" t="str">
        <f>+D20</f>
        <v>oz</v>
      </c>
      <c r="K20" s="153"/>
      <c r="L20" s="72"/>
      <c r="M20" s="152">
        <f>+M$7*$F20</f>
        <v>7.833333333333333</v>
      </c>
      <c r="N20" s="154" t="str">
        <f t="shared" si="0"/>
        <v>oz</v>
      </c>
      <c r="O20" s="3"/>
      <c r="P20" s="155"/>
      <c r="Q20" s="152">
        <f>+Q$7*$F20</f>
        <v>62.666666666666664</v>
      </c>
      <c r="R20" s="154" t="str">
        <f t="shared" si="1"/>
        <v>oz</v>
      </c>
      <c r="S20" s="3"/>
      <c r="T20" s="155"/>
    </row>
    <row r="21" spans="1:21" s="15" customFormat="1" x14ac:dyDescent="0.25">
      <c r="A21"/>
      <c r="B21" s="73"/>
      <c r="E21" s="166"/>
    </row>
    <row r="22" spans="1:21" s="15" customFormat="1" x14ac:dyDescent="0.25">
      <c r="A22"/>
      <c r="B22" s="117" t="s">
        <v>38</v>
      </c>
      <c r="C22" s="2" t="s">
        <v>34</v>
      </c>
      <c r="D22" s="69" t="s">
        <v>0</v>
      </c>
      <c r="E22" s="163"/>
      <c r="F22" s="70">
        <f>+F20-F25</f>
        <v>11.666666666666666</v>
      </c>
      <c r="G22" s="103" t="str">
        <f>+D22</f>
        <v>oz</v>
      </c>
      <c r="H22" s="71"/>
      <c r="I22" s="86">
        <f>+I$7*$F22</f>
        <v>70</v>
      </c>
      <c r="J22" s="66" t="str">
        <f>+D22</f>
        <v>oz</v>
      </c>
      <c r="K22" s="67"/>
      <c r="L22" s="64"/>
      <c r="M22" s="86">
        <f>+M$7*$F22</f>
        <v>5.833333333333333</v>
      </c>
      <c r="N22" s="52" t="str">
        <f t="shared" si="0"/>
        <v>oz</v>
      </c>
      <c r="O22" s="67"/>
      <c r="P22" s="68"/>
      <c r="Q22" s="86">
        <f>+Q$7*$F22</f>
        <v>46.666666666666664</v>
      </c>
      <c r="R22" s="52" t="str">
        <f t="shared" si="1"/>
        <v>oz</v>
      </c>
      <c r="S22" s="67"/>
      <c r="T22" s="68"/>
    </row>
    <row r="23" spans="1:21" s="15" customFormat="1" x14ac:dyDescent="0.25">
      <c r="A23"/>
      <c r="B23" s="117"/>
      <c r="C23" s="2" t="s">
        <v>51</v>
      </c>
      <c r="D23" s="69" t="s">
        <v>1</v>
      </c>
      <c r="E23" s="163"/>
      <c r="F23" s="70">
        <f>+F22*30</f>
        <v>350</v>
      </c>
      <c r="G23" s="103" t="str">
        <f>+D23</f>
        <v>ml</v>
      </c>
      <c r="H23" s="71"/>
      <c r="I23" s="86">
        <f>+I$7*$F23</f>
        <v>2100</v>
      </c>
      <c r="J23" s="115" t="str">
        <f>+D23</f>
        <v>ml</v>
      </c>
      <c r="K23" s="116"/>
      <c r="L23" s="64"/>
      <c r="M23" s="86">
        <f>+M$7*$F23</f>
        <v>175</v>
      </c>
      <c r="N23" s="52" t="str">
        <f>+$D23</f>
        <v>ml</v>
      </c>
      <c r="O23" s="73"/>
      <c r="P23" s="68"/>
      <c r="Q23" s="86">
        <f>+Q$7*$F23</f>
        <v>1400</v>
      </c>
      <c r="R23" s="52" t="str">
        <f>+$D23</f>
        <v>ml</v>
      </c>
      <c r="S23" s="73"/>
      <c r="T23" s="68"/>
    </row>
    <row r="24" spans="1:21" s="15" customFormat="1" x14ac:dyDescent="0.25">
      <c r="A24"/>
      <c r="B24" s="57"/>
    </row>
    <row r="25" spans="1:21" s="15" customFormat="1" x14ac:dyDescent="0.25">
      <c r="A25"/>
      <c r="B25" s="73" t="s">
        <v>41</v>
      </c>
      <c r="C25" s="2" t="s">
        <v>35</v>
      </c>
      <c r="D25" s="69" t="s">
        <v>0</v>
      </c>
      <c r="E25" s="163"/>
      <c r="F25" s="70">
        <v>4</v>
      </c>
      <c r="G25" s="103"/>
      <c r="H25" s="71"/>
      <c r="I25" s="86">
        <f>+I$7*$F25</f>
        <v>24</v>
      </c>
      <c r="J25" s="66" t="str">
        <f>+D25</f>
        <v>oz</v>
      </c>
      <c r="K25" s="67"/>
      <c r="L25" s="64"/>
      <c r="M25" s="86">
        <f>+M$7*$F25</f>
        <v>2</v>
      </c>
      <c r="N25" s="52" t="str">
        <f t="shared" si="0"/>
        <v>oz</v>
      </c>
      <c r="O25" s="67"/>
      <c r="P25" s="68"/>
      <c r="Q25" s="86">
        <f>+Q$7*$F25</f>
        <v>16</v>
      </c>
      <c r="R25" s="52" t="str">
        <f t="shared" si="1"/>
        <v>oz</v>
      </c>
      <c r="S25" s="67"/>
      <c r="T25" s="68"/>
    </row>
    <row r="26" spans="1:21" s="15" customFormat="1" x14ac:dyDescent="0.25">
      <c r="A26"/>
      <c r="B26" s="3" t="s">
        <v>40</v>
      </c>
      <c r="C26" s="62" t="s">
        <v>17</v>
      </c>
      <c r="D26" s="21" t="s">
        <v>0</v>
      </c>
      <c r="E26" s="163"/>
      <c r="F26" s="74">
        <f>+F27/30</f>
        <v>3.7141666666666664</v>
      </c>
      <c r="G26" s="104"/>
      <c r="H26" s="75"/>
      <c r="I26" s="87">
        <f>+I$7*$F26</f>
        <v>22.284999999999997</v>
      </c>
      <c r="J26" s="76" t="str">
        <f>+D26</f>
        <v>oz</v>
      </c>
      <c r="K26" s="77"/>
      <c r="L26" s="74"/>
      <c r="M26" s="87">
        <f>+M$7*$F26</f>
        <v>1.8570833333333332</v>
      </c>
      <c r="N26" s="76" t="str">
        <f>+D26</f>
        <v>oz</v>
      </c>
      <c r="O26" s="77"/>
      <c r="P26" s="78"/>
      <c r="Q26" s="87">
        <f>+Q$7*$F26</f>
        <v>14.856666666666666</v>
      </c>
      <c r="R26" s="76">
        <f>+H26</f>
        <v>0</v>
      </c>
      <c r="S26" s="2"/>
      <c r="T26" s="34"/>
    </row>
    <row r="27" spans="1:21" s="15" customFormat="1" x14ac:dyDescent="0.25">
      <c r="A27"/>
      <c r="B27" s="3"/>
      <c r="C27" s="48" t="s">
        <v>34</v>
      </c>
      <c r="D27" s="21" t="s">
        <v>1</v>
      </c>
      <c r="E27" s="163"/>
      <c r="F27" s="74">
        <f>+F25*30-F40</f>
        <v>111.425</v>
      </c>
      <c r="G27" s="104"/>
      <c r="H27" s="75"/>
      <c r="I27" s="87">
        <f>+I$7*$F27</f>
        <v>668.55</v>
      </c>
      <c r="J27" s="76" t="str">
        <f>+D27</f>
        <v>ml</v>
      </c>
      <c r="K27" s="77"/>
      <c r="L27" s="74"/>
      <c r="M27" s="87">
        <f>+M$7*$F27</f>
        <v>55.712499999999999</v>
      </c>
      <c r="N27" s="52" t="str">
        <f>+$D27</f>
        <v>ml</v>
      </c>
      <c r="O27" s="77"/>
      <c r="P27" s="78"/>
      <c r="Q27" s="87">
        <f>+Q$7*$F27</f>
        <v>445.7</v>
      </c>
      <c r="R27" s="52" t="str">
        <f>+$D27</f>
        <v>ml</v>
      </c>
      <c r="S27" s="77"/>
      <c r="T27" s="78"/>
    </row>
    <row r="28" spans="1:21" s="15" customFormat="1" ht="15.75" thickBot="1" x14ac:dyDescent="0.3">
      <c r="A28"/>
      <c r="E28" s="166"/>
    </row>
    <row r="29" spans="1:21" s="15" customFormat="1" x14ac:dyDescent="0.25">
      <c r="A29"/>
      <c r="B29" s="186" t="s">
        <v>42</v>
      </c>
      <c r="C29" s="45"/>
      <c r="D29" s="45"/>
      <c r="E29" s="167"/>
      <c r="F29" s="158"/>
      <c r="G29" s="105"/>
      <c r="H29" s="45"/>
      <c r="I29" s="23"/>
      <c r="J29" s="46"/>
      <c r="K29" s="46" t="s">
        <v>46</v>
      </c>
      <c r="L29" s="45"/>
      <c r="M29" s="23"/>
      <c r="N29" s="46"/>
      <c r="O29" s="47"/>
      <c r="P29" s="85"/>
      <c r="Q29" s="23"/>
      <c r="R29" s="46"/>
      <c r="S29" s="47"/>
      <c r="T29" s="85"/>
    </row>
    <row r="30" spans="1:21" s="15" customFormat="1" x14ac:dyDescent="0.25">
      <c r="A30"/>
      <c r="B30" s="157" t="s">
        <v>56</v>
      </c>
      <c r="C30" s="31">
        <v>1</v>
      </c>
      <c r="D30" s="12" t="s">
        <v>5</v>
      </c>
      <c r="E30" s="163">
        <v>0.3</v>
      </c>
      <c r="F30" s="203">
        <v>0.32500000000000001</v>
      </c>
      <c r="G30" s="97">
        <f>+F30/F$11*$C30</f>
        <v>6.7708333333333336E-4</v>
      </c>
      <c r="H30" s="89">
        <f t="shared" ref="H30:H36" si="5">+G30*10^6</f>
        <v>677.08333333333337</v>
      </c>
      <c r="I30" s="40">
        <f>+I$7*$F30</f>
        <v>1.9500000000000002</v>
      </c>
      <c r="J30" s="52" t="str">
        <f t="shared" ref="J30" si="6">+$D30</f>
        <v>gm</v>
      </c>
      <c r="K30" s="156">
        <f>+I30/($I$25*30)*$C30</f>
        <v>2.7083333333333334E-3</v>
      </c>
      <c r="L30" s="38"/>
      <c r="M30" s="40">
        <f>+M$7*$F30</f>
        <v>0.16250000000000001</v>
      </c>
      <c r="N30" s="52" t="str">
        <f t="shared" ref="N30" si="7">+$D30</f>
        <v>gm</v>
      </c>
      <c r="O30" s="2"/>
      <c r="P30" s="34"/>
      <c r="Q30" s="40">
        <f>+Q$7*$F30</f>
        <v>1.3</v>
      </c>
      <c r="R30" s="52" t="str">
        <f t="shared" ref="R30" si="8">+$D30</f>
        <v>gm</v>
      </c>
      <c r="S30" s="2"/>
      <c r="T30" s="34"/>
    </row>
    <row r="31" spans="1:21" s="15" customFormat="1" x14ac:dyDescent="0.25">
      <c r="A31"/>
      <c r="B31" s="11" t="s">
        <v>72</v>
      </c>
      <c r="C31" s="31">
        <v>1</v>
      </c>
      <c r="D31" s="12" t="s">
        <v>5</v>
      </c>
      <c r="E31" s="163">
        <v>7</v>
      </c>
      <c r="F31" s="159"/>
      <c r="G31" s="97"/>
      <c r="H31" s="89"/>
      <c r="I31" s="40"/>
      <c r="J31" s="52"/>
      <c r="K31" s="156"/>
      <c r="L31" s="38"/>
      <c r="M31" s="40"/>
      <c r="N31" s="52"/>
      <c r="O31" s="2"/>
      <c r="P31" s="34"/>
      <c r="Q31" s="40"/>
      <c r="R31" s="52"/>
      <c r="S31" s="2"/>
      <c r="T31" s="34"/>
    </row>
    <row r="32" spans="1:21" s="15" customFormat="1" x14ac:dyDescent="0.25">
      <c r="A32"/>
      <c r="B32" s="161" t="s">
        <v>58</v>
      </c>
      <c r="C32" s="156">
        <v>1</v>
      </c>
      <c r="D32" s="12" t="s">
        <v>5</v>
      </c>
      <c r="E32" s="163">
        <v>4.7</v>
      </c>
      <c r="F32" s="159">
        <v>5</v>
      </c>
      <c r="G32" s="97">
        <f>+F32/F$11*$C32</f>
        <v>1.0416666666666666E-2</v>
      </c>
      <c r="H32" s="89">
        <f t="shared" si="5"/>
        <v>10416.666666666666</v>
      </c>
      <c r="I32" s="40">
        <f>+I$7*$F32</f>
        <v>30</v>
      </c>
      <c r="J32" s="52" t="str">
        <f>+$D32</f>
        <v>gm</v>
      </c>
      <c r="K32" s="156">
        <f>+I32/($I$25*30)*$C32</f>
        <v>4.1666666666666664E-2</v>
      </c>
      <c r="L32" s="38"/>
      <c r="M32" s="40">
        <f t="shared" ref="M32:M38" si="9">+M$7*$F32</f>
        <v>2.5</v>
      </c>
      <c r="N32" s="52" t="str">
        <f>+$D32</f>
        <v>gm</v>
      </c>
      <c r="O32" s="2"/>
      <c r="P32" s="34"/>
      <c r="Q32" s="40">
        <f t="shared" ref="Q32:Q38" si="10">+Q$7*$F32</f>
        <v>20</v>
      </c>
      <c r="R32" s="52" t="str">
        <f>+$D32</f>
        <v>gm</v>
      </c>
      <c r="S32" s="2"/>
      <c r="T32" s="34"/>
      <c r="U32"/>
    </row>
    <row r="33" spans="1:21" s="15" customFormat="1" x14ac:dyDescent="0.25">
      <c r="A33"/>
      <c r="B33" s="161" t="s">
        <v>59</v>
      </c>
      <c r="C33" s="156">
        <v>1</v>
      </c>
      <c r="D33" s="12" t="s">
        <v>5</v>
      </c>
      <c r="E33" s="163">
        <v>4.7</v>
      </c>
      <c r="F33" s="159">
        <v>1</v>
      </c>
      <c r="G33" s="97">
        <f>+F33/F$11*$C33</f>
        <v>2.0833333333333333E-3</v>
      </c>
      <c r="H33" s="89">
        <f t="shared" si="5"/>
        <v>2083.3333333333335</v>
      </c>
      <c r="I33" s="40">
        <f>+I$7*$F33</f>
        <v>6</v>
      </c>
      <c r="J33" s="52" t="str">
        <f>+$D33</f>
        <v>gm</v>
      </c>
      <c r="K33" s="156">
        <f>+I33/($I$25*30)*$C33</f>
        <v>8.3333333333333332E-3</v>
      </c>
      <c r="L33" s="38"/>
      <c r="M33" s="40">
        <f t="shared" si="9"/>
        <v>0.5</v>
      </c>
      <c r="N33" s="52" t="str">
        <f>+$D33</f>
        <v>gm</v>
      </c>
      <c r="O33" s="2"/>
      <c r="P33" s="34"/>
      <c r="Q33" s="40">
        <f t="shared" si="10"/>
        <v>4</v>
      </c>
      <c r="R33" s="52" t="str">
        <f>+$D33</f>
        <v>gm</v>
      </c>
      <c r="S33" s="2"/>
      <c r="T33" s="34"/>
      <c r="U33"/>
    </row>
    <row r="34" spans="1:21" s="15" customFormat="1" x14ac:dyDescent="0.25">
      <c r="A34"/>
      <c r="B34" s="161" t="s">
        <v>74</v>
      </c>
      <c r="C34" s="156">
        <v>1</v>
      </c>
      <c r="D34" s="12" t="s">
        <v>5</v>
      </c>
      <c r="E34" s="163"/>
      <c r="F34" s="159">
        <v>1</v>
      </c>
      <c r="G34" s="97">
        <f>+F34/F$11*$C34</f>
        <v>2.0833333333333333E-3</v>
      </c>
      <c r="H34" s="89">
        <f t="shared" si="5"/>
        <v>2083.3333333333335</v>
      </c>
      <c r="I34" s="40">
        <f>+I$7*$F34</f>
        <v>6</v>
      </c>
      <c r="J34" s="52" t="str">
        <f>+$D34</f>
        <v>gm</v>
      </c>
      <c r="K34" s="156">
        <f>+I34/($I$25*30)*$C34</f>
        <v>8.3333333333333332E-3</v>
      </c>
      <c r="L34" s="38"/>
      <c r="M34" s="40">
        <f t="shared" si="9"/>
        <v>0.5</v>
      </c>
      <c r="N34" s="52" t="str">
        <f>+$D34</f>
        <v>gm</v>
      </c>
      <c r="O34" s="2"/>
      <c r="P34" s="34"/>
      <c r="Q34" s="40">
        <f t="shared" si="10"/>
        <v>4</v>
      </c>
      <c r="R34" s="52" t="str">
        <f>+$D34</f>
        <v>gm</v>
      </c>
      <c r="S34" s="2"/>
      <c r="T34" s="34"/>
      <c r="U34"/>
    </row>
    <row r="35" spans="1:21" s="15" customFormat="1" x14ac:dyDescent="0.25">
      <c r="A35"/>
      <c r="B35" s="72" t="s">
        <v>62</v>
      </c>
      <c r="C35" s="156">
        <v>1</v>
      </c>
      <c r="D35" s="12" t="s">
        <v>5</v>
      </c>
      <c r="E35" s="163">
        <v>113</v>
      </c>
      <c r="F35" s="159">
        <v>2</v>
      </c>
      <c r="G35" s="97">
        <f>+F35/F$11*$C35</f>
        <v>4.1666666666666666E-3</v>
      </c>
      <c r="H35" s="89">
        <f t="shared" si="5"/>
        <v>4166.666666666667</v>
      </c>
      <c r="I35" s="40">
        <f>+I$7*$F35</f>
        <v>12</v>
      </c>
      <c r="J35" s="52" t="str">
        <f>+$D35</f>
        <v>gm</v>
      </c>
      <c r="K35" s="156">
        <f>+I35/($I$25*30)*$C35</f>
        <v>1.6666666666666666E-2</v>
      </c>
      <c r="L35" s="38"/>
      <c r="M35" s="40">
        <f t="shared" si="9"/>
        <v>1</v>
      </c>
      <c r="N35" s="52" t="str">
        <f>+$D35</f>
        <v>gm</v>
      </c>
      <c r="O35" s="2"/>
      <c r="P35" s="34"/>
      <c r="Q35" s="40">
        <f t="shared" si="10"/>
        <v>8</v>
      </c>
      <c r="R35" s="52" t="str">
        <f>+$D35</f>
        <v>gm</v>
      </c>
      <c r="S35" s="2"/>
      <c r="T35" s="34"/>
      <c r="U35"/>
    </row>
    <row r="36" spans="1:21" s="15" customFormat="1" x14ac:dyDescent="0.25">
      <c r="A36"/>
      <c r="B36" s="72" t="s">
        <v>73</v>
      </c>
      <c r="C36" s="156">
        <v>1</v>
      </c>
      <c r="D36" s="12" t="s">
        <v>5</v>
      </c>
      <c r="E36" s="163">
        <v>113</v>
      </c>
      <c r="F36" s="159">
        <v>2</v>
      </c>
      <c r="G36" s="97">
        <f>+F36/F$11*$C36</f>
        <v>4.1666666666666666E-3</v>
      </c>
      <c r="H36" s="89">
        <f t="shared" si="5"/>
        <v>4166.666666666667</v>
      </c>
      <c r="I36" s="40">
        <f>+I$7*$F36</f>
        <v>12</v>
      </c>
      <c r="J36" s="52" t="str">
        <f>+$D36</f>
        <v>gm</v>
      </c>
      <c r="K36" s="156">
        <f>+I36/($I$25*30)*$C36</f>
        <v>1.6666666666666666E-2</v>
      </c>
      <c r="L36" s="38"/>
      <c r="M36" s="40">
        <f t="shared" si="9"/>
        <v>1</v>
      </c>
      <c r="N36" s="52" t="str">
        <f>+$D36</f>
        <v>gm</v>
      </c>
      <c r="O36" s="2"/>
      <c r="P36" s="34"/>
      <c r="Q36" s="40">
        <f t="shared" si="10"/>
        <v>8</v>
      </c>
      <c r="R36" s="52" t="str">
        <f>+$D36</f>
        <v>gm</v>
      </c>
      <c r="S36" s="2"/>
      <c r="T36" s="34"/>
      <c r="U36"/>
    </row>
    <row r="37" spans="1:21" s="15" customFormat="1" x14ac:dyDescent="0.25">
      <c r="A37"/>
      <c r="B37" t="s">
        <v>60</v>
      </c>
      <c r="C37" s="30">
        <v>0.3</v>
      </c>
      <c r="D37" s="7" t="s">
        <v>0</v>
      </c>
      <c r="E37" s="163"/>
      <c r="F37" s="58"/>
      <c r="G37" s="97"/>
      <c r="H37" s="59"/>
      <c r="I37" s="41"/>
      <c r="J37" s="25"/>
      <c r="K37" s="2"/>
      <c r="M37" s="41"/>
      <c r="N37" s="52"/>
      <c r="O37" s="2"/>
      <c r="P37" s="34"/>
      <c r="Q37" s="41"/>
      <c r="R37" s="52"/>
      <c r="S37" s="2"/>
      <c r="T37" s="34"/>
      <c r="U37"/>
    </row>
    <row r="38" spans="1:21" s="15" customFormat="1" x14ac:dyDescent="0.25">
      <c r="A38"/>
      <c r="B38" t="s">
        <v>39</v>
      </c>
      <c r="C38" s="30">
        <v>1</v>
      </c>
      <c r="D38" s="7" t="s">
        <v>5</v>
      </c>
      <c r="E38" s="163"/>
      <c r="F38" s="159">
        <v>4</v>
      </c>
      <c r="G38" s="97">
        <f>+F38/F$11*$C38</f>
        <v>8.3333333333333332E-3</v>
      </c>
      <c r="H38" s="89">
        <f t="shared" ref="H38" si="11">+G38*10^6</f>
        <v>8333.3333333333339</v>
      </c>
      <c r="I38" s="40">
        <f>+I$7*$F38</f>
        <v>24</v>
      </c>
      <c r="J38" s="52" t="str">
        <f>+$D38</f>
        <v>gm</v>
      </c>
      <c r="K38" s="156">
        <f>+I38/($I$25*30)*$C38</f>
        <v>3.3333333333333333E-2</v>
      </c>
      <c r="L38" s="38"/>
      <c r="M38" s="40">
        <f t="shared" si="9"/>
        <v>2</v>
      </c>
      <c r="N38" s="52" t="str">
        <f>+$D38</f>
        <v>gm</v>
      </c>
      <c r="O38" s="2"/>
      <c r="P38" s="34"/>
      <c r="Q38" s="40">
        <f t="shared" si="10"/>
        <v>16</v>
      </c>
      <c r="R38" s="52"/>
      <c r="S38" s="2"/>
      <c r="T38" s="34"/>
    </row>
    <row r="39" spans="1:21" s="15" customFormat="1" x14ac:dyDescent="0.25">
      <c r="C39" s="171"/>
      <c r="D39" s="7"/>
      <c r="E39" s="163"/>
      <c r="F39" s="160"/>
      <c r="G39" s="97"/>
      <c r="H39" s="59"/>
      <c r="I39" s="41"/>
      <c r="J39" s="52"/>
      <c r="K39" s="48"/>
      <c r="M39" s="41"/>
      <c r="N39" s="52"/>
      <c r="O39" s="48"/>
      <c r="P39" s="34"/>
      <c r="Q39" s="41"/>
      <c r="R39" s="52"/>
      <c r="S39" s="48"/>
      <c r="T39" s="34"/>
    </row>
    <row r="40" spans="1:21" s="15" customFormat="1" x14ac:dyDescent="0.25">
      <c r="B40" s="72" t="s">
        <v>67</v>
      </c>
      <c r="C40" s="48" t="s">
        <v>34</v>
      </c>
      <c r="D40" s="21" t="s">
        <v>1</v>
      </c>
      <c r="E40" s="163"/>
      <c r="F40" s="58">
        <f>+F41/20</f>
        <v>8.5749999999999993</v>
      </c>
      <c r="G40" s="184">
        <f>+F41/F$9*100</f>
        <v>71.458333333333329</v>
      </c>
      <c r="I40" s="41"/>
      <c r="J40" s="185"/>
      <c r="K40" s="48"/>
      <c r="M40" s="41"/>
      <c r="N40" s="185"/>
      <c r="O40" s="48"/>
      <c r="P40" s="34"/>
      <c r="Q40" s="41"/>
      <c r="R40" s="185"/>
      <c r="S40" s="48"/>
      <c r="T40" s="34"/>
    </row>
    <row r="41" spans="1:21" ht="15.75" thickBot="1" x14ac:dyDescent="0.3">
      <c r="B41" s="172" t="s">
        <v>68</v>
      </c>
      <c r="C41" s="173" t="s">
        <v>17</v>
      </c>
      <c r="D41" s="174" t="s">
        <v>3</v>
      </c>
      <c r="E41" s="175"/>
      <c r="F41" s="202">
        <f>(+F42+F43)*20+SUM(F43:F52)+F55</f>
        <v>171.5</v>
      </c>
      <c r="G41" s="176" t="s">
        <v>32</v>
      </c>
      <c r="H41" s="177" t="s">
        <v>37</v>
      </c>
      <c r="I41" s="178">
        <f>+I$7*$F40</f>
        <v>51.449999999999996</v>
      </c>
      <c r="J41" s="179" t="s">
        <v>1</v>
      </c>
      <c r="K41" s="180"/>
      <c r="L41" s="181"/>
      <c r="M41" s="178">
        <f>+M$7*$F40</f>
        <v>4.2874999999999996</v>
      </c>
      <c r="N41" s="182" t="s">
        <v>1</v>
      </c>
      <c r="O41" s="180"/>
      <c r="P41" s="183"/>
      <c r="Q41" s="178">
        <f>+Q$7*$F40</f>
        <v>34.299999999999997</v>
      </c>
      <c r="R41" s="182" t="s">
        <v>1</v>
      </c>
      <c r="S41" s="180"/>
      <c r="T41" s="183"/>
      <c r="U41" s="181"/>
    </row>
    <row r="42" spans="1:21" s="18" customFormat="1" ht="15.75" thickBot="1" x14ac:dyDescent="0.3">
      <c r="B42" s="18" t="s">
        <v>66</v>
      </c>
      <c r="C42" s="208">
        <v>1</v>
      </c>
      <c r="D42" s="209" t="s">
        <v>1</v>
      </c>
      <c r="E42" s="210"/>
      <c r="F42" s="211">
        <v>1.5</v>
      </c>
      <c r="G42" s="212">
        <f>+F42/20/F$11*$C42</f>
        <v>1.5625E-4</v>
      </c>
      <c r="H42" s="213">
        <f>+G42*10^6</f>
        <v>156.25</v>
      </c>
      <c r="I42" s="214">
        <f>+I$7*$F42</f>
        <v>9</v>
      </c>
      <c r="J42" s="215" t="str">
        <f>+D42</f>
        <v>ml</v>
      </c>
      <c r="K42" s="216">
        <f>+I42/20</f>
        <v>0.45</v>
      </c>
      <c r="L42" s="18" t="s">
        <v>1</v>
      </c>
      <c r="M42" s="214">
        <f>+M$7*$F42</f>
        <v>0.75</v>
      </c>
      <c r="N42" s="217" t="str">
        <f>+$D42</f>
        <v>ml</v>
      </c>
      <c r="O42" s="216">
        <f>+M42/20</f>
        <v>3.7499999999999999E-2</v>
      </c>
      <c r="P42" s="218" t="s">
        <v>1</v>
      </c>
      <c r="Q42" s="214">
        <f>+Q$7*$F42</f>
        <v>6</v>
      </c>
      <c r="R42" s="217" t="str">
        <f>+$D42</f>
        <v>ml</v>
      </c>
      <c r="S42" s="216">
        <f>+Q42/20</f>
        <v>0.3</v>
      </c>
      <c r="T42" s="218" t="s">
        <v>1</v>
      </c>
    </row>
    <row r="43" spans="1:21" s="15" customFormat="1" x14ac:dyDescent="0.25">
      <c r="B43" s="157" t="s">
        <v>76</v>
      </c>
      <c r="C43" s="208">
        <v>1</v>
      </c>
      <c r="D43" s="209" t="s">
        <v>1</v>
      </c>
      <c r="E43" s="210"/>
      <c r="F43" s="211">
        <v>0.5</v>
      </c>
      <c r="G43" s="212">
        <f>+F43/20/F$11*$C43</f>
        <v>5.2083333333333337E-5</v>
      </c>
      <c r="H43" s="213">
        <f>+G43*10^6</f>
        <v>52.083333333333336</v>
      </c>
      <c r="I43" s="214">
        <f>+I$7*$F43</f>
        <v>3</v>
      </c>
      <c r="J43" s="215" t="str">
        <f>+D43</f>
        <v>ml</v>
      </c>
      <c r="K43" s="216">
        <f>+I43/20</f>
        <v>0.15</v>
      </c>
      <c r="L43" s="18" t="s">
        <v>1</v>
      </c>
      <c r="M43" s="214">
        <f>+M$7*$F43</f>
        <v>0.25</v>
      </c>
      <c r="N43" s="217" t="str">
        <f>+$D43</f>
        <v>ml</v>
      </c>
      <c r="O43" s="216">
        <f>+M43/20</f>
        <v>1.2500000000000001E-2</v>
      </c>
      <c r="P43" s="218" t="s">
        <v>1</v>
      </c>
      <c r="Q43" s="214">
        <f>+Q$7*$F43</f>
        <v>2</v>
      </c>
      <c r="R43" s="217" t="str">
        <f>+$D43</f>
        <v>ml</v>
      </c>
      <c r="S43" s="216">
        <f>+Q43/20</f>
        <v>0.1</v>
      </c>
      <c r="T43" s="218" t="s">
        <v>1</v>
      </c>
    </row>
    <row r="44" spans="1:21" s="15" customFormat="1" x14ac:dyDescent="0.25">
      <c r="B44" s="15" t="s">
        <v>2</v>
      </c>
      <c r="C44" s="171">
        <v>0.02</v>
      </c>
      <c r="D44" s="7" t="s">
        <v>3</v>
      </c>
      <c r="E44" s="163"/>
      <c r="F44" s="58">
        <v>10</v>
      </c>
      <c r="G44" s="97">
        <f>+F44/20/F$11*$C44</f>
        <v>2.0833333333333333E-5</v>
      </c>
      <c r="H44" s="59">
        <f>+G44*10^6</f>
        <v>20.833333333333332</v>
      </c>
      <c r="I44" s="41">
        <f>+I$7*$F44</f>
        <v>60</v>
      </c>
      <c r="J44" s="25" t="s">
        <v>3</v>
      </c>
      <c r="K44" s="48">
        <f>+I44/20</f>
        <v>3</v>
      </c>
      <c r="L44" s="15" t="s">
        <v>1</v>
      </c>
      <c r="M44" s="41">
        <f>+M$7*$F44</f>
        <v>5</v>
      </c>
      <c r="N44" s="52" t="str">
        <f>+$D44</f>
        <v>drop</v>
      </c>
      <c r="O44" s="48">
        <f>+M44/20</f>
        <v>0.25</v>
      </c>
      <c r="P44" s="34" t="s">
        <v>1</v>
      </c>
      <c r="Q44" s="41">
        <f>+Q$7*$F44</f>
        <v>40</v>
      </c>
      <c r="R44" s="52" t="str">
        <f>+$D44</f>
        <v>drop</v>
      </c>
      <c r="S44" s="48">
        <f>+Q44/20</f>
        <v>2</v>
      </c>
      <c r="T44" s="34" t="s">
        <v>1</v>
      </c>
    </row>
    <row r="45" spans="1:21" s="15" customFormat="1" x14ac:dyDescent="0.25">
      <c r="B45" s="157" t="s">
        <v>75</v>
      </c>
      <c r="C45" s="171">
        <v>0.91</v>
      </c>
      <c r="D45" s="7"/>
      <c r="E45" s="163"/>
      <c r="F45" s="58"/>
      <c r="G45" s="97"/>
      <c r="H45" s="59"/>
      <c r="I45" s="41"/>
      <c r="J45" s="25"/>
      <c r="K45" s="48"/>
      <c r="M45" s="41"/>
      <c r="N45" s="52"/>
      <c r="O45" s="48"/>
      <c r="P45" s="34"/>
      <c r="Q45" s="41"/>
      <c r="R45" s="52"/>
      <c r="S45" s="48"/>
      <c r="T45" s="34"/>
    </row>
    <row r="46" spans="1:21" s="15" customFormat="1" x14ac:dyDescent="0.25">
      <c r="B46" s="15" t="s">
        <v>4</v>
      </c>
      <c r="C46" s="171">
        <v>0.95</v>
      </c>
      <c r="D46" s="7" t="s">
        <v>3</v>
      </c>
      <c r="E46" s="163"/>
      <c r="F46" s="58">
        <v>20</v>
      </c>
      <c r="G46" s="97">
        <f>+F46/20/F$11*$C46</f>
        <v>1.9791666666666664E-3</v>
      </c>
      <c r="H46" s="59">
        <f>+G46*10^6</f>
        <v>1979.1666666666663</v>
      </c>
      <c r="I46" s="41">
        <f>+I$7*$F46</f>
        <v>120</v>
      </c>
      <c r="J46" s="25" t="str">
        <f>+D$46</f>
        <v>drop</v>
      </c>
      <c r="K46" s="48"/>
      <c r="L46" s="37"/>
      <c r="M46" s="41">
        <f>+M$7*$F46</f>
        <v>10</v>
      </c>
      <c r="N46" s="52" t="str">
        <f>+$D46</f>
        <v>drop</v>
      </c>
      <c r="O46" s="48">
        <f>+M46/20</f>
        <v>0.5</v>
      </c>
      <c r="P46" s="34" t="s">
        <v>1</v>
      </c>
      <c r="Q46" s="41">
        <f>+Q$7*$F46</f>
        <v>80</v>
      </c>
      <c r="R46" s="52" t="str">
        <f>+$D46</f>
        <v>drop</v>
      </c>
      <c r="S46" s="48">
        <f>+Q46/20</f>
        <v>4</v>
      </c>
      <c r="T46" s="34" t="s">
        <v>1</v>
      </c>
    </row>
    <row r="47" spans="1:21" s="15" customFormat="1" x14ac:dyDescent="0.25">
      <c r="B47" s="15" t="s">
        <v>81</v>
      </c>
      <c r="C47" s="171">
        <v>0.95</v>
      </c>
      <c r="D47" s="7" t="s">
        <v>3</v>
      </c>
      <c r="E47" s="163"/>
      <c r="F47" s="58">
        <v>30</v>
      </c>
      <c r="G47" s="97">
        <f>+F47/20/F$11*$C47</f>
        <v>2.96875E-3</v>
      </c>
      <c r="H47" s="59">
        <f>+G47*10^6</f>
        <v>2968.75</v>
      </c>
      <c r="I47" s="41">
        <f>+I$7*$F47</f>
        <v>180</v>
      </c>
      <c r="J47" s="25" t="str">
        <f>+D$46</f>
        <v>drop</v>
      </c>
      <c r="K47" s="48"/>
      <c r="L47" s="37"/>
      <c r="M47" s="41">
        <f>+M$7*$F47</f>
        <v>15</v>
      </c>
      <c r="N47" s="52" t="str">
        <f>+$D47</f>
        <v>drop</v>
      </c>
      <c r="O47" s="48">
        <f>+M47/20</f>
        <v>0.75</v>
      </c>
      <c r="P47" s="34" t="s">
        <v>1</v>
      </c>
      <c r="Q47" s="41">
        <f>+Q$7*$F47</f>
        <v>120</v>
      </c>
      <c r="R47" s="52" t="str">
        <f>+$D47</f>
        <v>drop</v>
      </c>
      <c r="S47" s="48">
        <f>+Q47/20</f>
        <v>6</v>
      </c>
      <c r="T47" s="34" t="s">
        <v>1</v>
      </c>
    </row>
    <row r="48" spans="1:21" s="15" customFormat="1" ht="15.75" thickBot="1" x14ac:dyDescent="0.3">
      <c r="B48" s="15" t="s">
        <v>18</v>
      </c>
      <c r="C48" s="171">
        <v>1</v>
      </c>
      <c r="D48" s="7" t="s">
        <v>3</v>
      </c>
      <c r="E48" s="163"/>
      <c r="F48" s="58"/>
      <c r="G48" s="97"/>
      <c r="H48" s="59"/>
      <c r="I48" s="41"/>
      <c r="J48" s="25"/>
      <c r="K48" s="48"/>
      <c r="M48" s="41"/>
      <c r="N48" s="52"/>
      <c r="O48" s="48"/>
      <c r="P48" s="34"/>
      <c r="Q48" s="41"/>
      <c r="R48" s="52"/>
      <c r="S48" s="48"/>
      <c r="T48" s="34"/>
    </row>
    <row r="49" spans="1:22" s="13" customFormat="1" x14ac:dyDescent="0.25">
      <c r="B49" s="13" t="s">
        <v>57</v>
      </c>
      <c r="C49" s="32">
        <v>1</v>
      </c>
      <c r="D49" s="22" t="s">
        <v>3</v>
      </c>
      <c r="E49" s="168"/>
      <c r="F49" s="148">
        <v>15</v>
      </c>
      <c r="G49" s="106">
        <f>+F49/20/F$11*$C49</f>
        <v>1.5625000000000001E-3</v>
      </c>
      <c r="H49" s="90">
        <f>+G49*10^6</f>
        <v>1562.5</v>
      </c>
      <c r="I49" s="43">
        <f>+I$7*$F49</f>
        <v>90</v>
      </c>
      <c r="J49" s="27" t="s">
        <v>3</v>
      </c>
      <c r="K49" s="14">
        <f>+I49/20</f>
        <v>4.5</v>
      </c>
      <c r="L49" s="13" t="s">
        <v>1</v>
      </c>
      <c r="M49" s="43">
        <f>+M$7*$F49</f>
        <v>7.5</v>
      </c>
      <c r="N49" s="219" t="str">
        <f>+$D49</f>
        <v>drop</v>
      </c>
      <c r="O49" s="14">
        <f>+M49/20</f>
        <v>0.375</v>
      </c>
      <c r="P49" s="36" t="s">
        <v>1</v>
      </c>
      <c r="Q49" s="43">
        <f>+Q$7*$F49</f>
        <v>60</v>
      </c>
      <c r="R49" s="219" t="str">
        <f>+$D49</f>
        <v>drop</v>
      </c>
      <c r="S49" s="14">
        <f>+Q49/20</f>
        <v>3</v>
      </c>
      <c r="T49" s="36" t="s">
        <v>1</v>
      </c>
    </row>
    <row r="50" spans="1:22" x14ac:dyDescent="0.25">
      <c r="B50" t="s">
        <v>63</v>
      </c>
      <c r="C50" s="171">
        <v>1</v>
      </c>
      <c r="D50" s="7" t="s">
        <v>3</v>
      </c>
      <c r="F50" s="58">
        <v>15</v>
      </c>
      <c r="G50" s="97">
        <f t="shared" ref="G50:G51" si="12">+F50/20/F$11*$C50</f>
        <v>1.5625000000000001E-3</v>
      </c>
      <c r="H50" s="59">
        <f t="shared" ref="H50:H51" si="13">+G50*10^6</f>
        <v>1562.5</v>
      </c>
      <c r="I50" s="41">
        <f t="shared" ref="I50:I51" si="14">+I$7*$F50</f>
        <v>90</v>
      </c>
      <c r="J50" s="25" t="s">
        <v>3</v>
      </c>
      <c r="K50" s="48">
        <f t="shared" ref="K50:K51" si="15">+I50/20</f>
        <v>4.5</v>
      </c>
      <c r="L50" s="15" t="s">
        <v>1</v>
      </c>
      <c r="M50" s="41">
        <f t="shared" ref="M50:M51" si="16">+M$7*$F50</f>
        <v>7.5</v>
      </c>
      <c r="N50" s="52" t="str">
        <f t="shared" ref="N50:N51" si="17">+$D50</f>
        <v>drop</v>
      </c>
      <c r="O50" s="48">
        <f t="shared" ref="O50:O51" si="18">+M50/20</f>
        <v>0.375</v>
      </c>
      <c r="P50" s="34" t="s">
        <v>1</v>
      </c>
      <c r="Q50" s="41">
        <f t="shared" ref="Q50:Q51" si="19">+Q$7*$F50</f>
        <v>60</v>
      </c>
      <c r="R50" s="52" t="str">
        <f t="shared" ref="R50:R51" si="20">+$D50</f>
        <v>drop</v>
      </c>
      <c r="S50" s="48">
        <f t="shared" ref="S50:S51" si="21">+Q50/20</f>
        <v>3</v>
      </c>
      <c r="T50" s="34" t="s">
        <v>1</v>
      </c>
      <c r="U50" s="15"/>
    </row>
    <row r="51" spans="1:22" x14ac:dyDescent="0.25">
      <c r="B51" t="s">
        <v>64</v>
      </c>
      <c r="C51" s="171">
        <v>1</v>
      </c>
      <c r="D51" s="7" t="s">
        <v>3</v>
      </c>
      <c r="F51" s="58">
        <v>15</v>
      </c>
      <c r="G51" s="97">
        <f t="shared" si="12"/>
        <v>1.5625000000000001E-3</v>
      </c>
      <c r="H51" s="59">
        <f t="shared" si="13"/>
        <v>1562.5</v>
      </c>
      <c r="I51" s="41">
        <f t="shared" si="14"/>
        <v>90</v>
      </c>
      <c r="J51" s="25" t="s">
        <v>3</v>
      </c>
      <c r="K51" s="48">
        <f t="shared" si="15"/>
        <v>4.5</v>
      </c>
      <c r="L51" s="15" t="s">
        <v>1</v>
      </c>
      <c r="M51" s="41">
        <f t="shared" si="16"/>
        <v>7.5</v>
      </c>
      <c r="N51" s="52" t="str">
        <f t="shared" si="17"/>
        <v>drop</v>
      </c>
      <c r="O51" s="48">
        <f t="shared" si="18"/>
        <v>0.375</v>
      </c>
      <c r="P51" s="34" t="s">
        <v>1</v>
      </c>
      <c r="Q51" s="41">
        <f t="shared" si="19"/>
        <v>60</v>
      </c>
      <c r="R51" s="52" t="str">
        <f t="shared" si="20"/>
        <v>drop</v>
      </c>
      <c r="S51" s="48">
        <f t="shared" si="21"/>
        <v>3</v>
      </c>
      <c r="T51" s="34" t="s">
        <v>1</v>
      </c>
      <c r="U51" s="15"/>
    </row>
    <row r="52" spans="1:22" x14ac:dyDescent="0.25">
      <c r="C52" s="171"/>
      <c r="F52" s="58"/>
      <c r="G52" s="97"/>
      <c r="H52" s="59"/>
      <c r="I52" s="41"/>
      <c r="K52" s="48"/>
      <c r="M52" s="41"/>
      <c r="N52" s="52"/>
      <c r="O52" s="48"/>
      <c r="Q52" s="41"/>
      <c r="R52" s="52"/>
      <c r="S52" s="48"/>
      <c r="T52" s="34"/>
      <c r="U52" s="15"/>
    </row>
    <row r="53" spans="1:22" s="187" customFormat="1" x14ac:dyDescent="0.25">
      <c r="A53" s="16"/>
      <c r="B53" s="16"/>
      <c r="C53" s="33"/>
      <c r="D53" s="19"/>
      <c r="E53" s="165"/>
      <c r="F53" s="96"/>
      <c r="G53" s="150" t="s">
        <v>32</v>
      </c>
      <c r="H53" s="88"/>
      <c r="I53" s="42"/>
      <c r="J53" s="28"/>
      <c r="K53" s="17"/>
      <c r="L53" s="16"/>
      <c r="M53" s="42"/>
      <c r="N53" s="149"/>
      <c r="O53" s="17"/>
      <c r="P53" s="35"/>
      <c r="Q53" s="42"/>
      <c r="R53" s="149"/>
      <c r="S53" s="17"/>
      <c r="T53" s="35"/>
      <c r="U53" s="16"/>
      <c r="V53" s="16"/>
    </row>
    <row r="54" spans="1:22" s="16" customFormat="1" x14ac:dyDescent="0.25">
      <c r="A54" s="15"/>
      <c r="B54" s="15"/>
      <c r="C54" s="171" t="s">
        <v>17</v>
      </c>
      <c r="D54" s="7" t="s">
        <v>1</v>
      </c>
      <c r="E54" s="163"/>
      <c r="F54" s="58">
        <f>+F55/20</f>
        <v>1.3</v>
      </c>
      <c r="G54" s="188">
        <f>+F55/F11*100</f>
        <v>5.416666666666667</v>
      </c>
      <c r="H54" s="15"/>
      <c r="I54" s="41">
        <f>+I$7*$F54</f>
        <v>7.8000000000000007</v>
      </c>
      <c r="J54" s="25"/>
      <c r="K54" s="48">
        <f>+I54/20</f>
        <v>0.39</v>
      </c>
      <c r="L54" s="15" t="s">
        <v>1</v>
      </c>
      <c r="M54" s="41">
        <f>+M$7*$F54</f>
        <v>0.65</v>
      </c>
      <c r="N54" s="52" t="str">
        <f t="shared" ref="N54:N55" si="22">+$D54</f>
        <v>ml</v>
      </c>
      <c r="O54" s="48">
        <f>+M54/20</f>
        <v>3.2500000000000001E-2</v>
      </c>
      <c r="P54" s="34" t="s">
        <v>1</v>
      </c>
      <c r="Q54" s="41">
        <f>+Q$7*$F54</f>
        <v>5.2</v>
      </c>
      <c r="R54" s="52" t="str">
        <f t="shared" ref="R54:R55" si="23">+$D54</f>
        <v>ml</v>
      </c>
      <c r="S54" s="48">
        <f>+Q54/20</f>
        <v>0.26</v>
      </c>
      <c r="T54" s="34" t="s">
        <v>1</v>
      </c>
      <c r="U54" s="15"/>
      <c r="V54" s="15"/>
    </row>
    <row r="55" spans="1:22" ht="15.75" thickBot="1" x14ac:dyDescent="0.3">
      <c r="A55" s="189"/>
      <c r="B55" s="190" t="s">
        <v>19</v>
      </c>
      <c r="C55" s="191" t="s">
        <v>34</v>
      </c>
      <c r="D55" s="192" t="s">
        <v>3</v>
      </c>
      <c r="E55" s="193"/>
      <c r="F55" s="194">
        <f>SUM(F56:F79)</f>
        <v>26</v>
      </c>
      <c r="G55" s="195">
        <f>+F55/20/F$11</f>
        <v>2.7083333333333334E-3</v>
      </c>
      <c r="H55" s="196">
        <f>+G55*10^6</f>
        <v>2708.3333333333335</v>
      </c>
      <c r="I55" s="197">
        <f>+I$7*$F55</f>
        <v>156</v>
      </c>
      <c r="J55" s="198" t="s">
        <v>3</v>
      </c>
      <c r="K55" s="199">
        <f>+I55/20</f>
        <v>7.8</v>
      </c>
      <c r="L55" s="189" t="s">
        <v>1</v>
      </c>
      <c r="M55" s="197">
        <f>+M$7*$F55</f>
        <v>13</v>
      </c>
      <c r="N55" s="200" t="str">
        <f t="shared" si="22"/>
        <v>drop</v>
      </c>
      <c r="O55" s="199">
        <f>+M55/20</f>
        <v>0.65</v>
      </c>
      <c r="P55" s="201" t="s">
        <v>1</v>
      </c>
      <c r="Q55" s="197">
        <f>+Q$7*$F55</f>
        <v>104</v>
      </c>
      <c r="R55" s="200" t="str">
        <f t="shared" si="23"/>
        <v>drop</v>
      </c>
      <c r="S55" s="199">
        <f>+Q55/20</f>
        <v>5.2</v>
      </c>
      <c r="T55" s="201" t="s">
        <v>1</v>
      </c>
      <c r="U55" s="189"/>
      <c r="V55" s="189"/>
    </row>
    <row r="56" spans="1:22" s="13" customFormat="1" x14ac:dyDescent="0.25">
      <c r="B56" s="13" t="s">
        <v>20</v>
      </c>
      <c r="C56" s="32">
        <v>1</v>
      </c>
      <c r="D56" s="22" t="s">
        <v>3</v>
      </c>
      <c r="E56" s="168"/>
      <c r="F56" s="148"/>
      <c r="G56" s="106"/>
      <c r="H56" s="90"/>
      <c r="I56" s="43"/>
      <c r="J56" s="27"/>
      <c r="K56" s="14"/>
      <c r="M56" s="43"/>
      <c r="N56" s="27"/>
      <c r="O56" s="14"/>
      <c r="P56" s="36"/>
      <c r="Q56" s="43"/>
      <c r="R56" s="27"/>
      <c r="S56" s="14"/>
      <c r="T56" s="36"/>
    </row>
    <row r="57" spans="1:22" x14ac:dyDescent="0.25">
      <c r="B57" t="s">
        <v>28</v>
      </c>
      <c r="C57" s="30">
        <v>1</v>
      </c>
      <c r="D57" s="7" t="s">
        <v>3</v>
      </c>
      <c r="F57" s="58">
        <v>2</v>
      </c>
      <c r="G57" s="97">
        <f>+F57/20/F$11*$C57</f>
        <v>2.0833333333333335E-4</v>
      </c>
      <c r="H57" s="59">
        <f>+G57*10^6</f>
        <v>208.33333333333334</v>
      </c>
      <c r="I57" s="41">
        <f>+I$7*$F57</f>
        <v>12</v>
      </c>
      <c r="J57" s="25" t="s">
        <v>3</v>
      </c>
      <c r="K57" s="2"/>
      <c r="M57" s="41">
        <f>+M$7*$F57</f>
        <v>1</v>
      </c>
      <c r="N57" s="52" t="str">
        <f t="shared" ref="N57:N58" si="24">+$D57</f>
        <v>drop</v>
      </c>
      <c r="O57" s="1">
        <f>+M57/20</f>
        <v>0.05</v>
      </c>
      <c r="P57" s="34" t="s">
        <v>1</v>
      </c>
      <c r="Q57" s="41">
        <f>+Q$7*$F57</f>
        <v>8</v>
      </c>
      <c r="R57" s="52" t="str">
        <f t="shared" ref="R57:R58" si="25">+$D57</f>
        <v>drop</v>
      </c>
      <c r="S57" s="1">
        <f>+Q57/20</f>
        <v>0.4</v>
      </c>
      <c r="T57" s="34" t="s">
        <v>1</v>
      </c>
    </row>
    <row r="58" spans="1:22" x14ac:dyDescent="0.25">
      <c r="B58" t="s">
        <v>6</v>
      </c>
      <c r="C58" s="30">
        <v>1</v>
      </c>
      <c r="D58" s="7" t="s">
        <v>3</v>
      </c>
      <c r="F58" s="58">
        <v>2</v>
      </c>
      <c r="G58" s="97">
        <f>+F58/20/F$11*$C58</f>
        <v>2.0833333333333335E-4</v>
      </c>
      <c r="H58" s="59">
        <f>+G58*10^6</f>
        <v>208.33333333333334</v>
      </c>
      <c r="I58" s="41">
        <f>+I$7*$F58</f>
        <v>12</v>
      </c>
      <c r="J58" s="25" t="s">
        <v>3</v>
      </c>
      <c r="K58" s="2"/>
      <c r="M58" s="41">
        <f>+M$7*$F58</f>
        <v>1</v>
      </c>
      <c r="N58" s="52" t="str">
        <f t="shared" si="24"/>
        <v>drop</v>
      </c>
      <c r="O58" s="1">
        <f>+M58/20</f>
        <v>0.05</v>
      </c>
      <c r="P58" s="34" t="s">
        <v>1</v>
      </c>
      <c r="Q58" s="41">
        <f>+Q$7*$F58</f>
        <v>8</v>
      </c>
      <c r="R58" s="52" t="str">
        <f t="shared" si="25"/>
        <v>drop</v>
      </c>
      <c r="S58" s="1">
        <f>+Q58/20</f>
        <v>0.4</v>
      </c>
      <c r="T58" s="34" t="s">
        <v>1</v>
      </c>
    </row>
    <row r="59" spans="1:22" x14ac:dyDescent="0.25">
      <c r="B59" t="s">
        <v>29</v>
      </c>
      <c r="C59" s="30"/>
      <c r="F59" s="58"/>
      <c r="G59" s="97"/>
      <c r="H59" s="59"/>
      <c r="I59" s="41"/>
      <c r="K59" s="2"/>
      <c r="M59" s="41"/>
      <c r="N59" s="25"/>
      <c r="O59" s="2"/>
      <c r="Q59" s="41"/>
      <c r="R59" s="25"/>
      <c r="S59" s="2"/>
      <c r="T59" s="34"/>
    </row>
    <row r="60" spans="1:22" s="16" customFormat="1" x14ac:dyDescent="0.25">
      <c r="B60" s="16" t="s">
        <v>7</v>
      </c>
      <c r="C60" s="33">
        <v>1</v>
      </c>
      <c r="D60" s="19" t="s">
        <v>3</v>
      </c>
      <c r="E60" s="165"/>
      <c r="F60" s="95"/>
      <c r="G60" s="102"/>
      <c r="H60" s="88"/>
      <c r="I60" s="42"/>
      <c r="J60" s="28"/>
      <c r="K60" s="17"/>
      <c r="M60" s="42"/>
      <c r="N60" s="28"/>
      <c r="O60" s="17"/>
      <c r="P60" s="35"/>
      <c r="Q60" s="42"/>
      <c r="R60" s="28"/>
      <c r="S60" s="17"/>
      <c r="T60" s="35"/>
    </row>
    <row r="61" spans="1:22" s="15" customFormat="1" x14ac:dyDescent="0.25">
      <c r="B61" s="15" t="s">
        <v>61</v>
      </c>
      <c r="C61" s="171">
        <v>1</v>
      </c>
      <c r="D61" s="7" t="s">
        <v>3</v>
      </c>
      <c r="E61" s="163"/>
      <c r="F61" s="70">
        <v>4</v>
      </c>
      <c r="G61" s="97">
        <f>+F61/20/F$11*$C61</f>
        <v>4.1666666666666669E-4</v>
      </c>
      <c r="H61" s="59">
        <f t="shared" ref="H61" si="26">+G61*10^6</f>
        <v>416.66666666666669</v>
      </c>
      <c r="I61" s="41">
        <f t="shared" ref="I61:I65" si="27">+I$7*$F61</f>
        <v>24</v>
      </c>
      <c r="J61" s="25" t="s">
        <v>3</v>
      </c>
      <c r="K61" s="10">
        <f>+I61/20</f>
        <v>1.2</v>
      </c>
      <c r="L61" s="15" t="s">
        <v>1</v>
      </c>
      <c r="M61" s="41">
        <f t="shared" ref="M61:M65" si="28">+M$7*$F61</f>
        <v>2</v>
      </c>
      <c r="N61" s="52" t="str">
        <f t="shared" ref="N61:N65" si="29">+$D61</f>
        <v>drop</v>
      </c>
      <c r="O61" s="10">
        <f>+M61/20</f>
        <v>0.1</v>
      </c>
      <c r="P61" s="34" t="s">
        <v>1</v>
      </c>
      <c r="Q61" s="41">
        <f t="shared" ref="Q61:Q65" si="30">+Q$7*$F61</f>
        <v>16</v>
      </c>
      <c r="R61" s="52" t="str">
        <f t="shared" ref="R61:R65" si="31">+$D61</f>
        <v>drop</v>
      </c>
      <c r="S61" s="10">
        <f>+Q61/20</f>
        <v>0.8</v>
      </c>
      <c r="T61" s="34" t="s">
        <v>1</v>
      </c>
    </row>
    <row r="62" spans="1:22" x14ac:dyDescent="0.25">
      <c r="B62" t="s">
        <v>8</v>
      </c>
      <c r="C62" s="30">
        <v>1</v>
      </c>
      <c r="D62" s="7" t="s">
        <v>3</v>
      </c>
      <c r="F62" s="70">
        <v>2</v>
      </c>
      <c r="G62" s="97">
        <f>+F62/20/F$11*$C62</f>
        <v>2.0833333333333335E-4</v>
      </c>
      <c r="H62" s="59">
        <f t="shared" ref="H62:H74" si="32">+G62*10^6</f>
        <v>208.33333333333334</v>
      </c>
      <c r="I62" s="41">
        <f t="shared" si="27"/>
        <v>12</v>
      </c>
      <c r="J62" s="25" t="s">
        <v>3</v>
      </c>
      <c r="K62" s="10">
        <f>+I62/20</f>
        <v>0.6</v>
      </c>
      <c r="L62" s="15" t="s">
        <v>1</v>
      </c>
      <c r="M62" s="41">
        <f t="shared" si="28"/>
        <v>1</v>
      </c>
      <c r="N62" s="52" t="str">
        <f t="shared" si="29"/>
        <v>drop</v>
      </c>
      <c r="O62" s="1">
        <f>+M62/20</f>
        <v>0.05</v>
      </c>
      <c r="P62" s="34" t="s">
        <v>1</v>
      </c>
      <c r="Q62" s="41">
        <f t="shared" si="30"/>
        <v>8</v>
      </c>
      <c r="R62" s="52" t="str">
        <f t="shared" si="31"/>
        <v>drop</v>
      </c>
      <c r="S62" s="1">
        <f>+Q62/20</f>
        <v>0.4</v>
      </c>
      <c r="T62" s="34" t="s">
        <v>1</v>
      </c>
    </row>
    <row r="63" spans="1:22" x14ac:dyDescent="0.25">
      <c r="B63" t="s">
        <v>9</v>
      </c>
      <c r="C63" s="30">
        <v>1</v>
      </c>
      <c r="D63" s="7" t="s">
        <v>3</v>
      </c>
      <c r="F63" s="70">
        <v>2</v>
      </c>
      <c r="G63" s="97">
        <f>+F63/20/F$11*$C63</f>
        <v>2.0833333333333335E-4</v>
      </c>
      <c r="H63" s="59">
        <f t="shared" si="32"/>
        <v>208.33333333333334</v>
      </c>
      <c r="I63" s="41">
        <f t="shared" si="27"/>
        <v>12</v>
      </c>
      <c r="J63" s="25" t="s">
        <v>3</v>
      </c>
      <c r="K63" s="10">
        <f t="shared" ref="K63" si="33">+I63/20</f>
        <v>0.6</v>
      </c>
      <c r="L63" s="15" t="s">
        <v>1</v>
      </c>
      <c r="M63" s="41">
        <f t="shared" si="28"/>
        <v>1</v>
      </c>
      <c r="N63" s="52" t="str">
        <f t="shared" si="29"/>
        <v>drop</v>
      </c>
      <c r="O63" s="1">
        <f t="shared" ref="O63" si="34">+M63/20</f>
        <v>0.05</v>
      </c>
      <c r="P63" s="34" t="s">
        <v>1</v>
      </c>
      <c r="Q63" s="41">
        <f t="shared" si="30"/>
        <v>8</v>
      </c>
      <c r="R63" s="52" t="str">
        <f t="shared" si="31"/>
        <v>drop</v>
      </c>
      <c r="S63" s="1">
        <f t="shared" ref="S63" si="35">+Q63/20</f>
        <v>0.4</v>
      </c>
      <c r="T63" s="34" t="s">
        <v>1</v>
      </c>
    </row>
    <row r="64" spans="1:22" x14ac:dyDescent="0.25">
      <c r="B64" t="s">
        <v>21</v>
      </c>
      <c r="C64" s="30">
        <v>1</v>
      </c>
      <c r="D64" s="7" t="s">
        <v>3</v>
      </c>
      <c r="F64" s="58"/>
      <c r="G64" s="97"/>
      <c r="H64" s="59"/>
      <c r="I64" s="41"/>
      <c r="M64" s="41"/>
      <c r="N64" s="25"/>
      <c r="O64" s="1"/>
      <c r="Q64" s="41"/>
      <c r="R64" s="25"/>
      <c r="S64" s="1"/>
      <c r="T64" s="34"/>
    </row>
    <row r="65" spans="2:20" s="16" customFormat="1" x14ac:dyDescent="0.25">
      <c r="B65" s="16" t="s">
        <v>22</v>
      </c>
      <c r="C65" s="33">
        <v>1</v>
      </c>
      <c r="D65" s="19" t="s">
        <v>3</v>
      </c>
      <c r="E65" s="165"/>
      <c r="F65" s="95">
        <v>2</v>
      </c>
      <c r="G65" s="102">
        <f>+F65/20/F$11*$C65</f>
        <v>2.0833333333333335E-4</v>
      </c>
      <c r="H65" s="88">
        <f t="shared" ref="H65" si="36">+G65*10^6</f>
        <v>208.33333333333334</v>
      </c>
      <c r="I65" s="42">
        <f t="shared" si="27"/>
        <v>12</v>
      </c>
      <c r="J65" s="28" t="s">
        <v>3</v>
      </c>
      <c r="K65" s="17">
        <f>+I65/20</f>
        <v>0.6</v>
      </c>
      <c r="L65" s="16" t="s">
        <v>1</v>
      </c>
      <c r="M65" s="42">
        <f t="shared" si="28"/>
        <v>1</v>
      </c>
      <c r="N65" s="149" t="str">
        <f t="shared" si="29"/>
        <v>drop</v>
      </c>
      <c r="O65" s="17">
        <f>+M65/20</f>
        <v>0.05</v>
      </c>
      <c r="P65" s="35" t="s">
        <v>1</v>
      </c>
      <c r="Q65" s="42">
        <f t="shared" si="30"/>
        <v>8</v>
      </c>
      <c r="R65" s="149" t="str">
        <f t="shared" si="31"/>
        <v>drop</v>
      </c>
      <c r="S65" s="17">
        <f>+Q65/20</f>
        <v>0.4</v>
      </c>
      <c r="T65" s="35" t="s">
        <v>1</v>
      </c>
    </row>
    <row r="66" spans="2:20" x14ac:dyDescent="0.25">
      <c r="B66" t="s">
        <v>23</v>
      </c>
      <c r="C66" s="30">
        <v>1</v>
      </c>
      <c r="D66" s="7" t="s">
        <v>3</v>
      </c>
      <c r="F66" s="58"/>
      <c r="G66" s="97"/>
      <c r="H66" s="59"/>
      <c r="I66" s="41"/>
      <c r="M66" s="41"/>
      <c r="N66" s="25"/>
      <c r="O66" s="1"/>
      <c r="Q66" s="41"/>
      <c r="R66" s="25"/>
      <c r="S66" s="1"/>
      <c r="T66" s="34"/>
    </row>
    <row r="67" spans="2:20" x14ac:dyDescent="0.25">
      <c r="B67" t="s">
        <v>30</v>
      </c>
      <c r="C67" s="30">
        <v>1</v>
      </c>
      <c r="D67" s="7" t="s">
        <v>3</v>
      </c>
      <c r="F67" s="70"/>
      <c r="G67" s="97"/>
      <c r="H67" s="59"/>
      <c r="I67" s="41"/>
      <c r="M67" s="41"/>
      <c r="N67" s="25"/>
      <c r="O67" s="1"/>
      <c r="Q67" s="41"/>
      <c r="R67" s="25"/>
      <c r="S67" s="1"/>
      <c r="T67" s="34"/>
    </row>
    <row r="68" spans="2:20" x14ac:dyDescent="0.25">
      <c r="B68" t="s">
        <v>24</v>
      </c>
      <c r="C68" s="30">
        <v>1</v>
      </c>
      <c r="D68" s="7" t="s">
        <v>3</v>
      </c>
      <c r="F68" s="58"/>
      <c r="G68" s="97"/>
      <c r="H68" s="59"/>
      <c r="I68" s="41"/>
      <c r="M68" s="41"/>
      <c r="N68" s="25"/>
      <c r="O68" s="1"/>
      <c r="Q68" s="41"/>
      <c r="R68" s="25"/>
      <c r="S68" s="1"/>
      <c r="T68" s="34"/>
    </row>
    <row r="69" spans="2:20" s="16" customFormat="1" x14ac:dyDescent="0.25">
      <c r="B69" s="16" t="s">
        <v>25</v>
      </c>
      <c r="C69" s="33">
        <v>1</v>
      </c>
      <c r="D69" s="19" t="s">
        <v>3</v>
      </c>
      <c r="E69" s="165"/>
      <c r="F69" s="96">
        <v>1</v>
      </c>
      <c r="G69" s="102"/>
      <c r="H69" s="88"/>
      <c r="I69" s="42"/>
      <c r="J69" s="28"/>
      <c r="K69" s="17"/>
      <c r="M69" s="42"/>
      <c r="N69" s="28"/>
      <c r="O69" s="17"/>
      <c r="P69" s="35"/>
      <c r="Q69" s="42"/>
      <c r="R69" s="28"/>
      <c r="S69" s="17"/>
      <c r="T69" s="35"/>
    </row>
    <row r="70" spans="2:20" x14ac:dyDescent="0.25">
      <c r="B70" t="s">
        <v>10</v>
      </c>
      <c r="C70" s="30">
        <v>1</v>
      </c>
      <c r="D70" s="7" t="s">
        <v>3</v>
      </c>
      <c r="F70" s="70">
        <v>1</v>
      </c>
      <c r="G70" s="97">
        <f>+F70/20/F$11*$C70</f>
        <v>1.0416666666666667E-4</v>
      </c>
      <c r="H70" s="59">
        <f t="shared" ref="H70" si="37">+G70*10^6</f>
        <v>104.16666666666667</v>
      </c>
      <c r="I70" s="41">
        <f t="shared" ref="I70:I75" si="38">+I$7*$F70</f>
        <v>6</v>
      </c>
      <c r="K70" s="1">
        <f>+I70/20</f>
        <v>0.3</v>
      </c>
      <c r="L70" s="15" t="s">
        <v>1</v>
      </c>
      <c r="M70" s="41">
        <f>+M$7*$F70</f>
        <v>0.5</v>
      </c>
      <c r="N70" s="52" t="str">
        <f t="shared" ref="N70:N75" si="39">+$D70</f>
        <v>drop</v>
      </c>
      <c r="O70" s="1">
        <f>+M70/20</f>
        <v>2.5000000000000001E-2</v>
      </c>
      <c r="P70" s="34" t="s">
        <v>1</v>
      </c>
      <c r="Q70" s="41">
        <f>+Q$7*$F70</f>
        <v>4</v>
      </c>
      <c r="R70" s="52" t="str">
        <f t="shared" ref="R70:R75" si="40">+$D70</f>
        <v>drop</v>
      </c>
      <c r="S70" s="1">
        <f>+Q70/20</f>
        <v>0.2</v>
      </c>
      <c r="T70" s="34" t="s">
        <v>1</v>
      </c>
    </row>
    <row r="71" spans="2:20" x14ac:dyDescent="0.25">
      <c r="B71" t="s">
        <v>26</v>
      </c>
      <c r="C71" s="30">
        <v>1</v>
      </c>
      <c r="D71" s="7" t="s">
        <v>3</v>
      </c>
      <c r="F71" s="70">
        <v>4</v>
      </c>
      <c r="G71" s="97">
        <f>+F71/20/F$11*$C71</f>
        <v>4.1666666666666669E-4</v>
      </c>
      <c r="H71" s="59">
        <f t="shared" si="32"/>
        <v>416.66666666666669</v>
      </c>
      <c r="I71" s="41">
        <f t="shared" si="38"/>
        <v>24</v>
      </c>
      <c r="K71" s="1">
        <f>+I71/20</f>
        <v>1.2</v>
      </c>
      <c r="L71" s="15" t="s">
        <v>1</v>
      </c>
      <c r="M71" s="41">
        <f>+M$7*$F71</f>
        <v>2</v>
      </c>
      <c r="N71" s="52" t="str">
        <f t="shared" si="39"/>
        <v>drop</v>
      </c>
      <c r="O71" s="1">
        <f>+M71/20</f>
        <v>0.1</v>
      </c>
      <c r="P71" s="34" t="s">
        <v>1</v>
      </c>
      <c r="Q71" s="41">
        <f>+Q$7*$F71</f>
        <v>16</v>
      </c>
      <c r="R71" s="52" t="str">
        <f t="shared" si="40"/>
        <v>drop</v>
      </c>
      <c r="S71" s="1">
        <f>+Q71/20</f>
        <v>0.8</v>
      </c>
      <c r="T71" s="34" t="s">
        <v>1</v>
      </c>
    </row>
    <row r="72" spans="2:20" x14ac:dyDescent="0.25">
      <c r="B72" t="s">
        <v>27</v>
      </c>
      <c r="C72" s="30">
        <v>1</v>
      </c>
      <c r="D72" s="7" t="s">
        <v>3</v>
      </c>
      <c r="F72" s="58"/>
      <c r="G72" s="97"/>
      <c r="H72" s="59"/>
      <c r="I72" s="41"/>
      <c r="M72" s="41"/>
      <c r="N72" s="52"/>
      <c r="O72" s="1"/>
      <c r="Q72" s="41"/>
      <c r="R72" s="52"/>
      <c r="S72" s="1"/>
      <c r="T72" s="34"/>
    </row>
    <row r="73" spans="2:20" s="16" customFormat="1" x14ac:dyDescent="0.25">
      <c r="B73" s="16" t="s">
        <v>11</v>
      </c>
      <c r="C73" s="33">
        <v>1</v>
      </c>
      <c r="D73" s="19" t="s">
        <v>3</v>
      </c>
      <c r="E73" s="165"/>
      <c r="F73" s="95"/>
      <c r="G73" s="102"/>
      <c r="H73" s="88"/>
      <c r="I73" s="42"/>
      <c r="J73" s="28"/>
      <c r="K73" s="17"/>
      <c r="M73" s="42"/>
      <c r="N73" s="149"/>
      <c r="O73" s="17"/>
      <c r="P73" s="35"/>
      <c r="Q73" s="42"/>
      <c r="R73" s="149"/>
      <c r="S73" s="17"/>
      <c r="T73" s="35"/>
    </row>
    <row r="74" spans="2:20" x14ac:dyDescent="0.25">
      <c r="B74" t="s">
        <v>12</v>
      </c>
      <c r="C74" s="30">
        <v>1</v>
      </c>
      <c r="D74" s="7" t="s">
        <v>3</v>
      </c>
      <c r="F74" s="70">
        <v>4</v>
      </c>
      <c r="G74" s="97">
        <f>+F74/20/F$11*$C74</f>
        <v>4.1666666666666669E-4</v>
      </c>
      <c r="H74" s="59">
        <f t="shared" si="32"/>
        <v>416.66666666666669</v>
      </c>
      <c r="I74" s="41">
        <f t="shared" si="38"/>
        <v>24</v>
      </c>
      <c r="K74" s="1">
        <f>+I74/20</f>
        <v>1.2</v>
      </c>
      <c r="L74" s="15" t="s">
        <v>1</v>
      </c>
      <c r="M74" s="41">
        <f>+M$7*$F74</f>
        <v>2</v>
      </c>
      <c r="N74" s="52" t="str">
        <f t="shared" si="39"/>
        <v>drop</v>
      </c>
      <c r="O74" s="1">
        <f>+M74/20</f>
        <v>0.1</v>
      </c>
      <c r="P74" s="34" t="s">
        <v>1</v>
      </c>
      <c r="Q74" s="41">
        <f>+Q$7*$F74</f>
        <v>16</v>
      </c>
      <c r="R74" s="52" t="str">
        <f t="shared" si="40"/>
        <v>drop</v>
      </c>
      <c r="S74" s="1">
        <f>+Q74/20</f>
        <v>0.8</v>
      </c>
      <c r="T74" s="34" t="s">
        <v>1</v>
      </c>
    </row>
    <row r="75" spans="2:20" x14ac:dyDescent="0.25">
      <c r="B75" t="s">
        <v>13</v>
      </c>
      <c r="C75" s="30">
        <v>1</v>
      </c>
      <c r="D75" s="7" t="s">
        <v>3</v>
      </c>
      <c r="F75" s="70">
        <v>2</v>
      </c>
      <c r="G75" s="97">
        <f>+F75/20/F$11*$C75</f>
        <v>2.0833333333333335E-4</v>
      </c>
      <c r="H75" s="59">
        <f t="shared" ref="H75" si="41">+G75*10^6</f>
        <v>208.33333333333334</v>
      </c>
      <c r="I75" s="41">
        <f t="shared" si="38"/>
        <v>12</v>
      </c>
      <c r="K75" s="1">
        <f>+I75/20</f>
        <v>0.6</v>
      </c>
      <c r="L75" s="15" t="s">
        <v>1</v>
      </c>
      <c r="M75" s="41">
        <f>+M$7*$F75</f>
        <v>1</v>
      </c>
      <c r="N75" s="52" t="str">
        <f t="shared" si="39"/>
        <v>drop</v>
      </c>
      <c r="O75" s="1">
        <f>+M75/20</f>
        <v>0.05</v>
      </c>
      <c r="P75" s="34" t="s">
        <v>1</v>
      </c>
      <c r="Q75" s="41">
        <f>+Q$7*$F75</f>
        <v>8</v>
      </c>
      <c r="R75" s="52" t="str">
        <f t="shared" si="40"/>
        <v>drop</v>
      </c>
      <c r="S75" s="1">
        <f>+Q75/20</f>
        <v>0.4</v>
      </c>
      <c r="T75" s="34" t="s">
        <v>1</v>
      </c>
    </row>
    <row r="76" spans="2:20" x14ac:dyDescent="0.25">
      <c r="B76" t="s">
        <v>14</v>
      </c>
      <c r="C76" s="30">
        <v>1</v>
      </c>
      <c r="D76" s="7" t="s">
        <v>3</v>
      </c>
      <c r="F76" s="70"/>
      <c r="G76" s="97"/>
      <c r="H76" s="59"/>
      <c r="I76" s="41"/>
      <c r="M76" s="41"/>
      <c r="N76" s="52"/>
      <c r="O76" s="1"/>
      <c r="Q76" s="41"/>
      <c r="R76" s="52"/>
      <c r="S76" s="1"/>
      <c r="T76" s="34"/>
    </row>
    <row r="77" spans="2:20" s="16" customFormat="1" x14ac:dyDescent="0.25">
      <c r="B77" s="16" t="s">
        <v>31</v>
      </c>
      <c r="C77" s="29"/>
      <c r="D77" s="19"/>
      <c r="E77" s="165"/>
      <c r="F77" s="96"/>
      <c r="G77" s="102"/>
      <c r="H77" s="17"/>
      <c r="I77" s="42"/>
      <c r="J77" s="28"/>
      <c r="K77" s="17"/>
      <c r="M77" s="42"/>
      <c r="N77" s="28"/>
      <c r="O77" s="17"/>
      <c r="P77" s="35"/>
      <c r="Q77" s="42"/>
      <c r="R77" s="28"/>
      <c r="S77" s="17"/>
      <c r="T77" s="35"/>
    </row>
    <row r="78" spans="2:20" s="15" customFormat="1" x14ac:dyDescent="0.25">
      <c r="C78" s="48"/>
      <c r="D78" s="10"/>
      <c r="E78" s="163"/>
      <c r="F78" s="58"/>
      <c r="G78" s="162"/>
      <c r="H78" s="10"/>
      <c r="I78" s="8"/>
      <c r="J78" s="25"/>
      <c r="K78" s="10"/>
      <c r="M78" s="8"/>
      <c r="N78" s="25"/>
      <c r="O78" s="10"/>
      <c r="P78" s="25"/>
    </row>
    <row r="79" spans="2:20" x14ac:dyDescent="0.25">
      <c r="B79" s="157" t="s">
        <v>48</v>
      </c>
      <c r="C79" s="48"/>
      <c r="D79" s="10"/>
      <c r="F79" s="58"/>
      <c r="G79" s="15"/>
      <c r="H79" s="10"/>
      <c r="I79" s="8"/>
      <c r="K79" s="10"/>
      <c r="M79" s="15"/>
      <c r="N79" s="25"/>
      <c r="O79" s="15"/>
      <c r="P79" s="25"/>
      <c r="Q79" s="15"/>
      <c r="R79" s="15"/>
      <c r="S79" s="15"/>
      <c r="T79" s="15"/>
    </row>
    <row r="80" spans="2:20" x14ac:dyDescent="0.25">
      <c r="B80" s="157" t="s">
        <v>47</v>
      </c>
      <c r="C80" s="48"/>
      <c r="D80" s="10"/>
      <c r="F80" s="58"/>
      <c r="G80" s="15"/>
      <c r="H80" s="10"/>
      <c r="I80" s="8"/>
      <c r="K80" s="10"/>
      <c r="M80" s="15"/>
      <c r="N80" s="25"/>
      <c r="O80" s="15"/>
      <c r="P80" s="25"/>
      <c r="Q80" s="15"/>
      <c r="R80" s="15"/>
      <c r="S80" s="15"/>
      <c r="T80" s="15"/>
    </row>
    <row r="81" spans="2:17" x14ac:dyDescent="0.25">
      <c r="B81" s="72" t="s">
        <v>43</v>
      </c>
      <c r="C81" s="141">
        <v>1</v>
      </c>
      <c r="D81" s="142" t="s">
        <v>44</v>
      </c>
      <c r="E81" s="169"/>
      <c r="F81" s="63"/>
      <c r="G81" s="72"/>
      <c r="H81" s="65"/>
      <c r="I81" s="143"/>
      <c r="J81" s="144"/>
      <c r="K81" s="145"/>
      <c r="L81" s="72"/>
      <c r="M81" s="72"/>
      <c r="N81" s="26"/>
      <c r="O81" s="72"/>
      <c r="P81" s="26"/>
      <c r="Q81" s="15"/>
    </row>
    <row r="82" spans="2:17" x14ac:dyDescent="0.25">
      <c r="B82" s="72"/>
      <c r="C82" s="146">
        <v>2</v>
      </c>
      <c r="D82" s="142" t="s">
        <v>49</v>
      </c>
      <c r="E82" s="169"/>
      <c r="F82" s="72"/>
      <c r="G82" s="72"/>
      <c r="H82" s="72"/>
      <c r="I82" s="143"/>
      <c r="J82" s="26"/>
      <c r="K82" s="145"/>
      <c r="L82" s="72"/>
      <c r="M82" s="72"/>
      <c r="N82" s="72"/>
      <c r="O82" s="72"/>
      <c r="P82" s="72"/>
      <c r="Q82" s="15"/>
    </row>
    <row r="83" spans="2:17" x14ac:dyDescent="0.25">
      <c r="B83" s="72"/>
      <c r="C83" s="146">
        <v>3</v>
      </c>
      <c r="D83" s="142" t="s">
        <v>45</v>
      </c>
      <c r="E83" s="169"/>
      <c r="F83" s="72"/>
      <c r="G83" s="72"/>
      <c r="H83" s="72"/>
      <c r="I83" s="72"/>
      <c r="J83" s="26"/>
      <c r="K83" s="65"/>
      <c r="L83" s="72"/>
      <c r="M83" s="72"/>
      <c r="N83" s="72"/>
      <c r="O83" s="72"/>
      <c r="P83" s="72"/>
      <c r="Q83" s="15"/>
    </row>
    <row r="84" spans="2:17" x14ac:dyDescent="0.25">
      <c r="B84" s="72"/>
      <c r="C84" s="141">
        <v>4</v>
      </c>
      <c r="D84" s="142" t="s">
        <v>50</v>
      </c>
      <c r="E84" s="169"/>
      <c r="F84" s="63"/>
      <c r="G84" s="72"/>
      <c r="H84" s="65"/>
      <c r="I84" s="147"/>
      <c r="J84" s="26"/>
      <c r="K84" s="65"/>
      <c r="L84" s="72"/>
      <c r="M84" s="72"/>
      <c r="N84" s="26"/>
      <c r="O84" s="72"/>
      <c r="P84" s="26"/>
      <c r="Q84" s="15"/>
    </row>
    <row r="85" spans="2:17" x14ac:dyDescent="0.25">
      <c r="B85" s="15"/>
      <c r="C85" s="48"/>
      <c r="D85" s="107"/>
      <c r="E85" s="169"/>
      <c r="F85" s="58"/>
      <c r="G85" s="15"/>
      <c r="H85" s="10"/>
      <c r="I85" s="8"/>
      <c r="K85" s="10"/>
      <c r="M85" s="15"/>
      <c r="N85" s="25"/>
      <c r="O85" s="15"/>
      <c r="P85" s="25"/>
      <c r="Q85" s="15"/>
    </row>
    <row r="86" spans="2:17" x14ac:dyDescent="0.25">
      <c r="B86" s="15"/>
      <c r="C86" s="48"/>
      <c r="D86" s="107"/>
      <c r="E86" s="169"/>
      <c r="F86" s="58"/>
      <c r="G86" s="15"/>
      <c r="H86" s="10"/>
      <c r="I86" s="8"/>
      <c r="K86" s="10"/>
      <c r="M86" s="15"/>
      <c r="N86" s="25"/>
      <c r="O86" s="15"/>
      <c r="P86" s="25"/>
      <c r="Q86" s="15"/>
    </row>
    <row r="87" spans="2:17" x14ac:dyDescent="0.25">
      <c r="B87" s="15"/>
      <c r="C87" s="48"/>
      <c r="D87" s="107"/>
      <c r="E87" s="169"/>
      <c r="F87" s="58"/>
      <c r="G87" s="15"/>
      <c r="H87" s="10"/>
      <c r="I87" s="8"/>
      <c r="K87" s="10"/>
      <c r="M87" s="15"/>
      <c r="N87" s="25"/>
      <c r="O87" s="15"/>
      <c r="P87" s="25"/>
      <c r="Q87" s="15"/>
    </row>
    <row r="88" spans="2:17" x14ac:dyDescent="0.25">
      <c r="B88" s="15"/>
      <c r="C88" s="48"/>
      <c r="D88" s="107"/>
      <c r="E88" s="169"/>
      <c r="F88" s="58"/>
      <c r="G88" s="15"/>
      <c r="H88" s="10"/>
      <c r="I88" s="8"/>
      <c r="K88" s="10"/>
      <c r="M88" s="15"/>
      <c r="N88" s="25"/>
      <c r="O88" s="15"/>
      <c r="P88" s="25"/>
      <c r="Q88" s="15"/>
    </row>
    <row r="89" spans="2:17" x14ac:dyDescent="0.25">
      <c r="B89" s="15"/>
      <c r="C89" s="48"/>
      <c r="D89" s="107"/>
      <c r="E89" s="169"/>
      <c r="F89" s="58"/>
      <c r="G89" s="15"/>
      <c r="H89" s="10"/>
      <c r="I89" s="8"/>
      <c r="K89" s="10"/>
      <c r="M89" s="15"/>
      <c r="N89" s="25"/>
      <c r="O89" s="15"/>
      <c r="P89" s="25"/>
      <c r="Q89" s="15"/>
    </row>
    <row r="90" spans="2:17" x14ac:dyDescent="0.25">
      <c r="B90" s="15"/>
      <c r="C90" s="48"/>
      <c r="D90" s="10"/>
      <c r="F90" s="58"/>
      <c r="G90" s="15"/>
      <c r="H90" s="10"/>
      <c r="I90" s="8"/>
      <c r="K90" s="10"/>
      <c r="M90" s="15"/>
      <c r="N90" s="25"/>
      <c r="O90" s="15"/>
      <c r="P90" s="25"/>
      <c r="Q90" s="15"/>
    </row>
    <row r="91" spans="2:17" x14ac:dyDescent="0.25">
      <c r="B91" s="15"/>
      <c r="C91" s="48"/>
      <c r="D91" s="10"/>
      <c r="F91" s="58"/>
      <c r="G91" s="15"/>
      <c r="H91" s="10"/>
      <c r="I91" s="8"/>
      <c r="K91" s="10"/>
      <c r="M91" s="15"/>
      <c r="N91" s="25"/>
      <c r="O91" s="15"/>
      <c r="P91" s="25"/>
      <c r="Q91" s="15"/>
    </row>
    <row r="92" spans="2:17" x14ac:dyDescent="0.25">
      <c r="B92" s="15"/>
      <c r="C92" s="48"/>
      <c r="D92" s="10"/>
      <c r="F92" s="58"/>
      <c r="G92" s="15"/>
      <c r="H92" s="10"/>
      <c r="I92" s="8"/>
      <c r="K92" s="10"/>
      <c r="M92" s="15"/>
      <c r="N92" s="25"/>
      <c r="O92" s="15"/>
      <c r="P92" s="25"/>
      <c r="Q92" s="15"/>
    </row>
    <row r="93" spans="2:17" x14ac:dyDescent="0.25">
      <c r="B93" s="15"/>
      <c r="C93" s="48"/>
      <c r="D93" s="10"/>
      <c r="F93" s="58"/>
      <c r="G93" s="15"/>
      <c r="H93" s="10"/>
      <c r="I93" s="8"/>
      <c r="K93" s="10"/>
      <c r="M93" s="15"/>
      <c r="N93" s="25"/>
      <c r="O93" s="15"/>
      <c r="P93" s="25"/>
      <c r="Q93" s="15"/>
    </row>
    <row r="94" spans="2:17" x14ac:dyDescent="0.25">
      <c r="B94" s="15"/>
      <c r="C94" s="48"/>
      <c r="D94" s="10"/>
      <c r="F94" s="58"/>
      <c r="G94" s="15"/>
      <c r="H94" s="10"/>
      <c r="I94" s="8"/>
      <c r="K94" s="10"/>
      <c r="M94" s="15"/>
      <c r="N94" s="25"/>
      <c r="O94" s="15"/>
      <c r="P94" s="25"/>
      <c r="Q94" s="15"/>
    </row>
    <row r="95" spans="2:17" x14ac:dyDescent="0.25">
      <c r="B95" s="15"/>
      <c r="C95" s="48"/>
      <c r="D95" s="10"/>
      <c r="F95" s="58"/>
      <c r="G95" s="15"/>
      <c r="H95" s="10"/>
      <c r="I95" s="8"/>
      <c r="K95" s="10"/>
      <c r="M95" s="15"/>
      <c r="N95" s="25"/>
      <c r="O95" s="15"/>
      <c r="P95" s="25"/>
      <c r="Q95" s="15"/>
    </row>
    <row r="96" spans="2:17" x14ac:dyDescent="0.25">
      <c r="B96" s="15"/>
      <c r="C96" s="48"/>
      <c r="D96" s="10"/>
      <c r="F96" s="58"/>
      <c r="G96" s="15"/>
      <c r="H96" s="10"/>
      <c r="I96" s="8"/>
      <c r="K96" s="10"/>
      <c r="M96" s="15"/>
      <c r="N96" s="25"/>
      <c r="O96" s="15"/>
      <c r="P96" s="25"/>
      <c r="Q96" s="15"/>
    </row>
    <row r="97" spans="2:17" x14ac:dyDescent="0.25">
      <c r="B97" s="15"/>
      <c r="C97" s="48"/>
      <c r="D97" s="10"/>
      <c r="F97" s="58"/>
      <c r="G97" s="15"/>
      <c r="H97" s="10"/>
      <c r="I97" s="8"/>
      <c r="K97" s="10"/>
      <c r="M97" s="15"/>
      <c r="N97" s="25"/>
      <c r="O97" s="15"/>
      <c r="P97" s="25"/>
      <c r="Q97" s="15"/>
    </row>
    <row r="98" spans="2:17" x14ac:dyDescent="0.25">
      <c r="B98" s="15"/>
      <c r="C98" s="48"/>
      <c r="D98" s="10"/>
      <c r="F98" s="58"/>
      <c r="G98" s="15"/>
      <c r="H98" s="10"/>
      <c r="I98" s="8"/>
      <c r="K98" s="10"/>
      <c r="M98" s="15"/>
      <c r="N98" s="25"/>
      <c r="O98" s="15"/>
      <c r="P98" s="25"/>
      <c r="Q98" s="15"/>
    </row>
    <row r="99" spans="2:17" x14ac:dyDescent="0.25">
      <c r="B99" s="15"/>
      <c r="C99" s="48"/>
      <c r="D99" s="10"/>
      <c r="F99" s="58"/>
      <c r="G99" s="15"/>
      <c r="H99" s="10"/>
      <c r="I99" s="8"/>
      <c r="K99" s="10"/>
      <c r="M99" s="15"/>
      <c r="N99" s="25"/>
      <c r="O99" s="15"/>
      <c r="P99" s="25"/>
      <c r="Q99" s="15"/>
    </row>
    <row r="100" spans="2:17" x14ac:dyDescent="0.25">
      <c r="B100" s="15"/>
      <c r="C100" s="48"/>
      <c r="D100" s="10"/>
      <c r="F100" s="58"/>
      <c r="G100" s="15"/>
      <c r="H100" s="10"/>
      <c r="I100" s="8"/>
      <c r="K100" s="10"/>
      <c r="M100" s="15"/>
      <c r="N100" s="25"/>
      <c r="O100" s="15"/>
      <c r="P100" s="25"/>
      <c r="Q100" s="15"/>
    </row>
    <row r="101" spans="2:17" x14ac:dyDescent="0.25">
      <c r="B101" s="15"/>
      <c r="C101" s="48"/>
      <c r="D101" s="10"/>
      <c r="F101" s="58"/>
      <c r="G101" s="15"/>
      <c r="H101" s="10"/>
      <c r="I101" s="8"/>
      <c r="K101" s="10"/>
      <c r="M101" s="15"/>
      <c r="N101" s="25"/>
      <c r="O101" s="15"/>
      <c r="P101" s="25"/>
      <c r="Q101" s="15"/>
    </row>
    <row r="102" spans="2:17" x14ac:dyDescent="0.25">
      <c r="B102" s="15"/>
      <c r="C102" s="48"/>
      <c r="D102" s="10"/>
      <c r="F102" s="58"/>
      <c r="G102" s="15"/>
      <c r="H102" s="10"/>
      <c r="I102" s="8"/>
      <c r="K102" s="10"/>
      <c r="M102" s="15"/>
      <c r="N102" s="25"/>
      <c r="O102" s="15"/>
      <c r="P102" s="25"/>
      <c r="Q102" s="15"/>
    </row>
    <row r="103" spans="2:17" x14ac:dyDescent="0.25">
      <c r="B103" s="15"/>
      <c r="C103" s="48"/>
      <c r="D103" s="10"/>
      <c r="F103" s="58"/>
      <c r="G103" s="15"/>
      <c r="H103" s="10"/>
      <c r="I103" s="8"/>
      <c r="K103" s="10"/>
      <c r="M103" s="15"/>
      <c r="N103" s="25"/>
      <c r="O103" s="15"/>
      <c r="P103" s="25"/>
      <c r="Q103" s="15"/>
    </row>
    <row r="104" spans="2:17" x14ac:dyDescent="0.25">
      <c r="B104" s="15"/>
      <c r="C104" s="48"/>
      <c r="D104" s="10"/>
      <c r="F104" s="58"/>
      <c r="G104" s="15"/>
      <c r="H104" s="10"/>
      <c r="I104" s="8"/>
      <c r="K104" s="10"/>
      <c r="M104" s="15"/>
      <c r="N104" s="25"/>
      <c r="O104" s="15"/>
      <c r="P104" s="25"/>
      <c r="Q104" s="15"/>
    </row>
    <row r="105" spans="2:17" x14ac:dyDescent="0.25">
      <c r="B105" s="15"/>
      <c r="C105" s="48"/>
      <c r="D105" s="10"/>
      <c r="F105" s="58"/>
      <c r="G105" s="15"/>
      <c r="H105" s="10"/>
      <c r="I105" s="8"/>
      <c r="K105" s="10"/>
      <c r="M105" s="15"/>
      <c r="N105" s="25"/>
      <c r="O105" s="15"/>
      <c r="P105" s="25"/>
      <c r="Q105" s="15"/>
    </row>
    <row r="106" spans="2:17" x14ac:dyDescent="0.25">
      <c r="B106" s="15"/>
      <c r="C106" s="48"/>
      <c r="D106" s="10"/>
      <c r="F106" s="58"/>
      <c r="G106" s="15"/>
      <c r="H106" s="10"/>
      <c r="I106" s="8"/>
      <c r="K106" s="10"/>
      <c r="M106" s="15"/>
      <c r="N106" s="25"/>
      <c r="O106" s="15"/>
      <c r="P106" s="25"/>
      <c r="Q106" s="15"/>
    </row>
    <row r="107" spans="2:17" x14ac:dyDescent="0.25">
      <c r="B107" s="15"/>
      <c r="C107" s="48"/>
      <c r="D107" s="10"/>
      <c r="F107" s="58"/>
      <c r="G107" s="15"/>
      <c r="H107" s="10"/>
      <c r="I107" s="8"/>
      <c r="K107" s="10"/>
      <c r="M107" s="15"/>
      <c r="N107" s="25"/>
      <c r="O107" s="15"/>
      <c r="P107" s="25"/>
      <c r="Q107" s="15"/>
    </row>
    <row r="108" spans="2:17" x14ac:dyDescent="0.25">
      <c r="B108" s="15"/>
      <c r="C108" s="48"/>
      <c r="D108" s="10"/>
      <c r="F108" s="58"/>
      <c r="G108" s="15"/>
      <c r="H108" s="10"/>
      <c r="I108" s="8"/>
      <c r="K108" s="10"/>
      <c r="M108" s="15"/>
      <c r="N108" s="25"/>
      <c r="O108" s="15"/>
      <c r="P108" s="25"/>
      <c r="Q108" s="15"/>
    </row>
    <row r="109" spans="2:17" x14ac:dyDescent="0.25">
      <c r="B109" s="15"/>
      <c r="C109" s="48"/>
      <c r="D109" s="10"/>
      <c r="F109" s="58"/>
      <c r="G109" s="15"/>
      <c r="H109" s="10"/>
      <c r="I109" s="8"/>
      <c r="K109" s="10"/>
      <c r="M109" s="15"/>
      <c r="N109" s="25"/>
      <c r="O109" s="15"/>
      <c r="P109" s="25"/>
      <c r="Q109" s="15"/>
    </row>
    <row r="110" spans="2:17" x14ac:dyDescent="0.25">
      <c r="B110" s="15"/>
      <c r="C110" s="48"/>
      <c r="D110" s="10"/>
      <c r="F110" s="58"/>
      <c r="G110" s="15"/>
      <c r="H110" s="10"/>
      <c r="I110" s="8"/>
      <c r="K110" s="10"/>
      <c r="M110" s="15"/>
      <c r="N110" s="25"/>
      <c r="O110" s="15"/>
      <c r="P110" s="25"/>
      <c r="Q110" s="15"/>
    </row>
    <row r="111" spans="2:17" x14ac:dyDescent="0.25">
      <c r="B111" s="15"/>
      <c r="C111" s="48"/>
      <c r="D111" s="10"/>
      <c r="F111" s="58"/>
      <c r="G111" s="15"/>
      <c r="H111" s="10"/>
      <c r="I111" s="8"/>
      <c r="K111" s="10"/>
      <c r="M111" s="15"/>
      <c r="N111" s="25"/>
      <c r="O111" s="15"/>
      <c r="P111" s="25"/>
      <c r="Q111" s="15"/>
    </row>
    <row r="112" spans="2:17" x14ac:dyDescent="0.25">
      <c r="B112" s="15"/>
      <c r="C112" s="48"/>
      <c r="D112" s="10"/>
      <c r="F112" s="58"/>
      <c r="G112" s="15"/>
      <c r="H112" s="10"/>
      <c r="I112" s="8"/>
      <c r="K112" s="10"/>
      <c r="M112" s="15"/>
      <c r="N112" s="25"/>
      <c r="O112" s="15"/>
      <c r="P112" s="25"/>
      <c r="Q112" s="15"/>
    </row>
    <row r="113" spans="2:17" x14ac:dyDescent="0.25">
      <c r="B113" s="15"/>
      <c r="C113" s="48"/>
      <c r="D113" s="10"/>
      <c r="F113" s="58"/>
      <c r="G113" s="15"/>
      <c r="H113" s="10"/>
      <c r="I113" s="8"/>
      <c r="K113" s="10"/>
      <c r="M113" s="15"/>
      <c r="N113" s="25"/>
      <c r="O113" s="15"/>
      <c r="P113" s="25"/>
      <c r="Q113" s="15"/>
    </row>
    <row r="114" spans="2:17" x14ac:dyDescent="0.25">
      <c r="B114" s="15"/>
      <c r="C114" s="48"/>
      <c r="D114" s="10"/>
      <c r="F114" s="58"/>
      <c r="G114" s="15"/>
      <c r="H114" s="10"/>
      <c r="I114" s="8"/>
      <c r="K114" s="10"/>
      <c r="M114" s="15"/>
      <c r="N114" s="25"/>
      <c r="O114" s="15"/>
      <c r="P114" s="25"/>
      <c r="Q114" s="15"/>
    </row>
    <row r="115" spans="2:17" x14ac:dyDescent="0.25">
      <c r="B115" s="15"/>
      <c r="C115" s="48"/>
      <c r="D115" s="10"/>
      <c r="F115" s="58"/>
      <c r="G115" s="15"/>
      <c r="H115" s="10"/>
      <c r="I115" s="8"/>
      <c r="K115" s="10"/>
      <c r="M115" s="15"/>
      <c r="N115" s="25"/>
      <c r="O115" s="15"/>
      <c r="P115" s="25"/>
      <c r="Q115" s="15"/>
    </row>
    <row r="116" spans="2:17" x14ac:dyDescent="0.25">
      <c r="B116" s="15"/>
      <c r="C116" s="48"/>
      <c r="D116" s="10"/>
      <c r="F116" s="58"/>
      <c r="G116" s="15"/>
      <c r="H116" s="10"/>
      <c r="I116" s="8"/>
      <c r="K116" s="10"/>
      <c r="M116" s="15"/>
      <c r="N116" s="25"/>
      <c r="O116" s="15"/>
      <c r="P116" s="25"/>
      <c r="Q116" s="15"/>
    </row>
    <row r="117" spans="2:17" x14ac:dyDescent="0.25">
      <c r="B117" s="15"/>
      <c r="C117" s="48"/>
      <c r="D117" s="10"/>
      <c r="F117" s="58"/>
      <c r="G117" s="15"/>
      <c r="H117" s="10"/>
      <c r="I117" s="8"/>
      <c r="K117" s="10"/>
      <c r="M117" s="15"/>
      <c r="N117" s="25"/>
      <c r="O117" s="15"/>
      <c r="P117" s="25"/>
      <c r="Q117" s="15"/>
    </row>
    <row r="118" spans="2:17" x14ac:dyDescent="0.25">
      <c r="B118" s="15"/>
      <c r="C118" s="48"/>
      <c r="D118" s="10"/>
      <c r="F118" s="58"/>
      <c r="G118" s="15"/>
      <c r="H118" s="10"/>
      <c r="I118" s="8"/>
      <c r="K118" s="10"/>
      <c r="M118" s="15"/>
      <c r="N118" s="25"/>
      <c r="O118" s="15"/>
      <c r="P118" s="25"/>
      <c r="Q118" s="15"/>
    </row>
    <row r="119" spans="2:17" x14ac:dyDescent="0.25">
      <c r="B119" s="15"/>
      <c r="C119" s="48"/>
      <c r="D119" s="10"/>
      <c r="F119" s="58"/>
      <c r="G119" s="15"/>
      <c r="H119" s="10"/>
      <c r="I119" s="8"/>
      <c r="K119" s="10"/>
      <c r="M119" s="15"/>
      <c r="N119" s="25"/>
      <c r="O119" s="15"/>
      <c r="P119" s="25"/>
      <c r="Q119" s="15"/>
    </row>
    <row r="120" spans="2:17" x14ac:dyDescent="0.25">
      <c r="B120" s="15"/>
      <c r="C120" s="48"/>
      <c r="D120" s="10"/>
      <c r="F120" s="58"/>
      <c r="G120" s="15"/>
      <c r="H120" s="10"/>
      <c r="I120" s="8"/>
      <c r="K120" s="10"/>
      <c r="M120" s="15"/>
      <c r="N120" s="25"/>
      <c r="O120" s="15"/>
      <c r="P120" s="25"/>
      <c r="Q120" s="15"/>
    </row>
    <row r="121" spans="2:17" x14ac:dyDescent="0.25">
      <c r="B121" s="15"/>
      <c r="C121" s="48"/>
      <c r="D121" s="10"/>
      <c r="F121" s="58"/>
      <c r="G121" s="15"/>
      <c r="H121" s="10"/>
      <c r="I121" s="8"/>
      <c r="K121" s="10"/>
      <c r="M121" s="15"/>
      <c r="N121" s="25"/>
      <c r="O121" s="15"/>
      <c r="P121" s="25"/>
      <c r="Q121" s="15"/>
    </row>
    <row r="122" spans="2:17" x14ac:dyDescent="0.25">
      <c r="B122" s="15"/>
      <c r="C122" s="48"/>
      <c r="D122" s="10"/>
      <c r="F122" s="58"/>
      <c r="G122" s="15"/>
      <c r="H122" s="10"/>
      <c r="I122" s="8"/>
      <c r="K122" s="10"/>
      <c r="M122" s="15"/>
      <c r="N122" s="25"/>
      <c r="O122" s="15"/>
      <c r="P122" s="25"/>
      <c r="Q122" s="15"/>
    </row>
    <row r="123" spans="2:17" x14ac:dyDescent="0.25">
      <c r="B123" s="15"/>
      <c r="C123" s="48"/>
      <c r="D123" s="10"/>
      <c r="F123" s="58"/>
      <c r="G123" s="15"/>
      <c r="H123" s="10"/>
      <c r="I123" s="8"/>
      <c r="K123" s="10"/>
      <c r="M123" s="15"/>
      <c r="N123" s="25"/>
      <c r="O123" s="15"/>
      <c r="P123" s="25"/>
      <c r="Q123" s="15"/>
    </row>
    <row r="124" spans="2:17" x14ac:dyDescent="0.25">
      <c r="B124" s="15"/>
      <c r="C124" s="48"/>
      <c r="D124" s="10"/>
      <c r="F124" s="58"/>
      <c r="G124" s="15"/>
      <c r="H124" s="10"/>
      <c r="I124" s="8"/>
      <c r="K124" s="10"/>
      <c r="M124" s="15"/>
      <c r="N124" s="25"/>
      <c r="O124" s="15"/>
      <c r="P124" s="25"/>
      <c r="Q124" s="15"/>
    </row>
    <row r="125" spans="2:17" x14ac:dyDescent="0.25">
      <c r="B125" s="15"/>
      <c r="C125" s="48"/>
      <c r="D125" s="10"/>
      <c r="F125" s="58"/>
      <c r="G125" s="15"/>
      <c r="H125" s="10"/>
      <c r="I125" s="8"/>
      <c r="K125" s="10"/>
      <c r="M125" s="15"/>
      <c r="N125" s="25"/>
      <c r="O125" s="15"/>
      <c r="P125" s="25"/>
      <c r="Q125" s="15"/>
    </row>
    <row r="126" spans="2:17" x14ac:dyDescent="0.25">
      <c r="B126" s="15"/>
      <c r="C126" s="48"/>
      <c r="D126" s="10"/>
      <c r="F126" s="58"/>
      <c r="G126" s="15"/>
      <c r="H126" s="10"/>
      <c r="I126" s="8"/>
      <c r="K126" s="10"/>
      <c r="M126" s="15"/>
      <c r="N126" s="25"/>
      <c r="O126" s="15"/>
      <c r="P126" s="25"/>
      <c r="Q126" s="15"/>
    </row>
    <row r="127" spans="2:17" x14ac:dyDescent="0.25">
      <c r="B127" s="15"/>
      <c r="C127" s="48"/>
      <c r="D127" s="10"/>
      <c r="F127" s="58"/>
      <c r="G127" s="15"/>
      <c r="H127" s="10"/>
      <c r="I127" s="8"/>
      <c r="K127" s="10"/>
      <c r="M127" s="15"/>
      <c r="N127" s="25"/>
      <c r="O127" s="15"/>
      <c r="P127" s="25"/>
      <c r="Q127" s="15"/>
    </row>
    <row r="128" spans="2:17" x14ac:dyDescent="0.25">
      <c r="B128" s="15"/>
      <c r="C128" s="48"/>
      <c r="D128" s="10"/>
      <c r="F128" s="58"/>
      <c r="G128" s="15"/>
      <c r="H128" s="10"/>
      <c r="I128" s="8"/>
      <c r="K128" s="10"/>
      <c r="M128" s="15"/>
      <c r="N128" s="25"/>
      <c r="O128" s="15"/>
      <c r="P128" s="25"/>
      <c r="Q128" s="15"/>
    </row>
    <row r="129" spans="2:17" x14ac:dyDescent="0.25">
      <c r="B129" s="15"/>
      <c r="C129" s="48"/>
      <c r="D129" s="10"/>
      <c r="F129" s="58"/>
      <c r="G129" s="15"/>
      <c r="H129" s="10"/>
      <c r="I129" s="8"/>
      <c r="K129" s="10"/>
      <c r="M129" s="15"/>
      <c r="N129" s="25"/>
      <c r="O129" s="15"/>
      <c r="P129" s="25"/>
      <c r="Q129" s="15"/>
    </row>
    <row r="130" spans="2:17" x14ac:dyDescent="0.25">
      <c r="B130" s="15"/>
      <c r="C130" s="48"/>
      <c r="D130" s="10"/>
      <c r="F130" s="58"/>
      <c r="G130" s="15"/>
      <c r="H130" s="10"/>
      <c r="I130" s="8"/>
      <c r="K130" s="10"/>
      <c r="M130" s="15"/>
      <c r="N130" s="25"/>
      <c r="O130" s="15"/>
      <c r="P130" s="25"/>
      <c r="Q130" s="15"/>
    </row>
    <row r="131" spans="2:17" x14ac:dyDescent="0.25">
      <c r="B131" s="15"/>
      <c r="C131" s="48"/>
      <c r="D131" s="10"/>
      <c r="F131" s="58"/>
      <c r="G131" s="15"/>
      <c r="H131" s="10"/>
      <c r="I131" s="8"/>
      <c r="K131" s="10"/>
      <c r="M131" s="15"/>
      <c r="N131" s="25"/>
      <c r="O131" s="15"/>
      <c r="P131" s="25"/>
      <c r="Q131" s="15"/>
    </row>
    <row r="132" spans="2:17" x14ac:dyDescent="0.25">
      <c r="B132" s="15"/>
      <c r="C132" s="48"/>
      <c r="D132" s="10"/>
      <c r="F132" s="58"/>
      <c r="G132" s="15"/>
      <c r="H132" s="10"/>
      <c r="I132" s="8"/>
      <c r="K132" s="10"/>
      <c r="M132" s="15"/>
      <c r="N132" s="25"/>
      <c r="O132" s="15"/>
      <c r="P132" s="25"/>
      <c r="Q132" s="15"/>
    </row>
    <row r="133" spans="2:17" x14ac:dyDescent="0.25">
      <c r="B133" s="15"/>
      <c r="C133" s="48"/>
      <c r="D133" s="10"/>
      <c r="F133" s="58"/>
      <c r="G133" s="15"/>
      <c r="H133" s="10"/>
      <c r="I133" s="8"/>
      <c r="K133" s="10"/>
      <c r="M133" s="15"/>
      <c r="N133" s="25"/>
      <c r="O133" s="15"/>
      <c r="P133" s="25"/>
      <c r="Q133" s="15"/>
    </row>
    <row r="134" spans="2:17" x14ac:dyDescent="0.25">
      <c r="B134" s="15"/>
      <c r="C134" s="48"/>
      <c r="D134" s="10"/>
      <c r="F134" s="58"/>
      <c r="G134" s="15"/>
      <c r="H134" s="10"/>
      <c r="I134" s="8"/>
      <c r="K134" s="10"/>
      <c r="M134" s="15"/>
      <c r="N134" s="25"/>
      <c r="O134" s="15"/>
      <c r="P134" s="25"/>
      <c r="Q134" s="15"/>
    </row>
    <row r="135" spans="2:17" x14ac:dyDescent="0.25">
      <c r="B135" s="15"/>
      <c r="C135" s="48"/>
      <c r="D135" s="10"/>
      <c r="F135" s="58"/>
      <c r="G135" s="15"/>
      <c r="H135" s="10"/>
      <c r="I135" s="8"/>
      <c r="K135" s="10"/>
      <c r="M135" s="15"/>
      <c r="N135" s="25"/>
      <c r="O135" s="15"/>
      <c r="P135" s="25"/>
      <c r="Q135" s="15"/>
    </row>
    <row r="136" spans="2:17" x14ac:dyDescent="0.25">
      <c r="B136" s="15"/>
      <c r="C136" s="48"/>
      <c r="D136" s="10"/>
      <c r="F136" s="58"/>
      <c r="G136" s="15"/>
      <c r="H136" s="10"/>
      <c r="I136" s="8"/>
      <c r="K136" s="10"/>
      <c r="M136" s="15"/>
      <c r="N136" s="25"/>
      <c r="O136" s="15"/>
      <c r="P136" s="25"/>
      <c r="Q136" s="15"/>
    </row>
    <row r="137" spans="2:17" x14ac:dyDescent="0.25">
      <c r="B137" s="15"/>
      <c r="C137" s="48"/>
      <c r="D137" s="10"/>
      <c r="F137" s="58"/>
      <c r="G137" s="15"/>
      <c r="H137" s="10"/>
      <c r="I137" s="8"/>
      <c r="K137" s="10"/>
      <c r="M137" s="15"/>
      <c r="N137" s="25"/>
      <c r="O137" s="15"/>
      <c r="P137" s="25"/>
      <c r="Q137" s="15"/>
    </row>
    <row r="138" spans="2:17" x14ac:dyDescent="0.25">
      <c r="B138" s="15"/>
      <c r="C138" s="48"/>
      <c r="D138" s="10"/>
      <c r="F138" s="58"/>
      <c r="G138" s="15"/>
      <c r="H138" s="10"/>
      <c r="I138" s="8"/>
      <c r="K138" s="10"/>
      <c r="M138" s="15"/>
      <c r="N138" s="25"/>
      <c r="O138" s="15"/>
      <c r="P138" s="25"/>
      <c r="Q138" s="15"/>
    </row>
    <row r="139" spans="2:17" x14ac:dyDescent="0.25">
      <c r="B139" s="15"/>
      <c r="C139" s="48"/>
      <c r="D139" s="10"/>
      <c r="F139" s="58"/>
      <c r="G139" s="15"/>
      <c r="H139" s="10"/>
      <c r="I139" s="8"/>
      <c r="K139" s="10"/>
      <c r="M139" s="15"/>
      <c r="N139" s="25"/>
      <c r="O139" s="15"/>
      <c r="P139" s="25"/>
      <c r="Q139" s="15"/>
    </row>
    <row r="140" spans="2:17" x14ac:dyDescent="0.25">
      <c r="B140" s="15"/>
      <c r="C140" s="48"/>
      <c r="D140" s="10"/>
      <c r="F140" s="58"/>
      <c r="G140" s="15"/>
      <c r="H140" s="10"/>
      <c r="I140" s="8"/>
      <c r="K140" s="10"/>
      <c r="M140" s="15"/>
      <c r="N140" s="25"/>
      <c r="O140" s="15"/>
      <c r="P140" s="25"/>
      <c r="Q140" s="15"/>
    </row>
    <row r="141" spans="2:17" x14ac:dyDescent="0.25">
      <c r="B141" s="15"/>
      <c r="C141" s="48"/>
      <c r="D141" s="10"/>
      <c r="F141" s="58"/>
      <c r="G141" s="15"/>
      <c r="H141" s="10"/>
      <c r="I141" s="8"/>
      <c r="K141" s="10"/>
      <c r="M141" s="15"/>
      <c r="N141" s="25"/>
      <c r="O141" s="15"/>
      <c r="P141" s="25"/>
      <c r="Q141" s="15"/>
    </row>
    <row r="142" spans="2:17" x14ac:dyDescent="0.25">
      <c r="B142" s="15"/>
      <c r="C142" s="48"/>
      <c r="D142" s="10"/>
      <c r="F142" s="58"/>
      <c r="G142" s="15"/>
      <c r="H142" s="10"/>
      <c r="I142" s="8"/>
      <c r="K142" s="10"/>
      <c r="M142" s="15"/>
      <c r="N142" s="25"/>
      <c r="O142" s="15"/>
      <c r="P142" s="25"/>
      <c r="Q142" s="15"/>
    </row>
    <row r="143" spans="2:17" x14ac:dyDescent="0.25">
      <c r="B143" s="15"/>
      <c r="C143" s="48"/>
      <c r="D143" s="10"/>
      <c r="F143" s="58"/>
      <c r="G143" s="15"/>
      <c r="H143" s="10"/>
      <c r="I143" s="8"/>
      <c r="K143" s="10"/>
      <c r="M143" s="15"/>
      <c r="N143" s="25"/>
      <c r="O143" s="15"/>
      <c r="P143" s="25"/>
      <c r="Q143" s="15"/>
    </row>
    <row r="144" spans="2:17" x14ac:dyDescent="0.25">
      <c r="B144" s="15"/>
      <c r="C144" s="48"/>
      <c r="D144" s="10"/>
      <c r="F144" s="58"/>
      <c r="G144" s="15"/>
      <c r="H144" s="10"/>
      <c r="I144" s="8"/>
      <c r="K144" s="10"/>
      <c r="M144" s="15"/>
      <c r="N144" s="25"/>
      <c r="O144" s="15"/>
      <c r="P144" s="25"/>
      <c r="Q144" s="15"/>
    </row>
    <row r="145" spans="2:17" x14ac:dyDescent="0.25">
      <c r="B145" s="15"/>
      <c r="C145" s="48"/>
      <c r="D145" s="10"/>
      <c r="F145" s="58"/>
      <c r="G145" s="15"/>
      <c r="H145" s="10"/>
      <c r="I145" s="8"/>
      <c r="K145" s="10"/>
      <c r="M145" s="15"/>
      <c r="N145" s="25"/>
      <c r="O145" s="15"/>
      <c r="P145" s="25"/>
      <c r="Q145" s="15"/>
    </row>
    <row r="146" spans="2:17" x14ac:dyDescent="0.25">
      <c r="B146" s="15"/>
      <c r="C146" s="48"/>
      <c r="D146" s="10"/>
      <c r="F146" s="58"/>
      <c r="G146" s="15"/>
      <c r="H146" s="10"/>
      <c r="I146" s="8"/>
      <c r="K146" s="10"/>
      <c r="M146" s="15"/>
      <c r="N146" s="25"/>
      <c r="O146" s="15"/>
      <c r="P146" s="25"/>
      <c r="Q146" s="15"/>
    </row>
    <row r="147" spans="2:17" x14ac:dyDescent="0.25">
      <c r="B147" s="15"/>
      <c r="C147" s="48"/>
      <c r="D147" s="10"/>
      <c r="F147" s="58"/>
      <c r="G147" s="15"/>
      <c r="H147" s="10"/>
      <c r="I147" s="8"/>
      <c r="K147" s="10"/>
      <c r="M147" s="15"/>
      <c r="N147" s="25"/>
      <c r="O147" s="15"/>
      <c r="P147" s="25"/>
      <c r="Q147" s="15"/>
    </row>
    <row r="148" spans="2:17" x14ac:dyDescent="0.25">
      <c r="B148" s="15"/>
      <c r="C148" s="48"/>
      <c r="D148" s="10"/>
      <c r="F148" s="58"/>
      <c r="G148" s="15"/>
      <c r="H148" s="10"/>
      <c r="I148" s="8"/>
      <c r="K148" s="10"/>
      <c r="M148" s="15"/>
      <c r="N148" s="25"/>
      <c r="O148" s="15"/>
      <c r="P148" s="25"/>
      <c r="Q148" s="15"/>
    </row>
    <row r="149" spans="2:17" x14ac:dyDescent="0.25">
      <c r="B149" s="15"/>
      <c r="C149" s="48"/>
      <c r="D149" s="10"/>
      <c r="F149" s="58"/>
      <c r="G149" s="15"/>
      <c r="H149" s="10"/>
      <c r="I149" s="8"/>
      <c r="K149" s="10"/>
      <c r="M149" s="15"/>
      <c r="N149" s="25"/>
      <c r="O149" s="15"/>
      <c r="P149" s="25"/>
      <c r="Q149" s="15"/>
    </row>
    <row r="150" spans="2:17" x14ac:dyDescent="0.25">
      <c r="B150" s="15"/>
      <c r="C150" s="48"/>
      <c r="D150" s="10"/>
      <c r="F150" s="58"/>
      <c r="G150" s="15"/>
      <c r="H150" s="10"/>
      <c r="I150" s="8"/>
      <c r="K150" s="10"/>
      <c r="M150" s="15"/>
      <c r="N150" s="25"/>
      <c r="O150" s="15"/>
      <c r="P150" s="25"/>
      <c r="Q150" s="15"/>
    </row>
    <row r="151" spans="2:17" x14ac:dyDescent="0.25">
      <c r="B151" s="15"/>
      <c r="C151" s="48"/>
      <c r="D151" s="10"/>
      <c r="F151" s="58"/>
      <c r="G151" s="15"/>
      <c r="H151" s="10"/>
      <c r="I151" s="8"/>
      <c r="K151" s="10"/>
      <c r="M151" s="15"/>
      <c r="N151" s="25"/>
      <c r="O151" s="15"/>
      <c r="P151" s="25"/>
      <c r="Q151" s="15"/>
    </row>
    <row r="152" spans="2:17" x14ac:dyDescent="0.25">
      <c r="B152" s="15"/>
      <c r="C152" s="48"/>
      <c r="D152" s="10"/>
      <c r="F152" s="58"/>
      <c r="G152" s="15"/>
      <c r="H152" s="10"/>
      <c r="I152" s="8"/>
      <c r="K152" s="10"/>
      <c r="M152" s="15"/>
      <c r="N152" s="25"/>
      <c r="O152" s="15"/>
      <c r="P152" s="25"/>
      <c r="Q152" s="15"/>
    </row>
    <row r="153" spans="2:17" x14ac:dyDescent="0.25">
      <c r="B153" s="15"/>
      <c r="C153" s="48"/>
      <c r="D153" s="10"/>
      <c r="F153" s="58"/>
      <c r="G153" s="15"/>
      <c r="H153" s="10"/>
      <c r="I153" s="8"/>
      <c r="K153" s="10"/>
      <c r="M153" s="15"/>
      <c r="N153" s="25"/>
      <c r="O153" s="15"/>
      <c r="P153" s="25"/>
      <c r="Q153" s="15"/>
    </row>
    <row r="154" spans="2:17" x14ac:dyDescent="0.25">
      <c r="B154" s="15"/>
      <c r="C154" s="48"/>
      <c r="D154" s="10"/>
      <c r="F154" s="58"/>
      <c r="G154" s="15"/>
      <c r="H154" s="10"/>
      <c r="I154" s="8"/>
      <c r="K154" s="10"/>
      <c r="M154" s="15"/>
      <c r="N154" s="25"/>
      <c r="O154" s="15"/>
      <c r="P154" s="25"/>
      <c r="Q154" s="15"/>
    </row>
    <row r="155" spans="2:17" x14ac:dyDescent="0.25">
      <c r="B155" s="15"/>
      <c r="C155" s="48"/>
      <c r="D155" s="10"/>
      <c r="F155" s="58"/>
      <c r="G155" s="15"/>
      <c r="H155" s="10"/>
      <c r="I155" s="8"/>
      <c r="K155" s="10"/>
      <c r="M155" s="15"/>
      <c r="N155" s="25"/>
      <c r="O155" s="15"/>
      <c r="P155" s="25"/>
      <c r="Q155" s="15"/>
    </row>
    <row r="156" spans="2:17" x14ac:dyDescent="0.25">
      <c r="B156" s="15"/>
      <c r="C156" s="48"/>
      <c r="D156" s="10"/>
      <c r="F156" s="58"/>
      <c r="G156" s="15"/>
      <c r="H156" s="10"/>
      <c r="I156" s="8"/>
      <c r="K156" s="10"/>
      <c r="M156" s="15"/>
      <c r="N156" s="25"/>
      <c r="O156" s="15"/>
      <c r="P156" s="25"/>
      <c r="Q156" s="15"/>
    </row>
    <row r="157" spans="2:17" x14ac:dyDescent="0.25">
      <c r="B157" s="15"/>
      <c r="C157" s="48"/>
      <c r="D157" s="10"/>
      <c r="F157" s="58"/>
      <c r="G157" s="15"/>
      <c r="H157" s="10"/>
      <c r="I157" s="8"/>
      <c r="K157" s="10"/>
      <c r="M157" s="15"/>
      <c r="N157" s="25"/>
      <c r="O157" s="15"/>
      <c r="P157" s="25"/>
      <c r="Q157" s="15"/>
    </row>
    <row r="158" spans="2:17" x14ac:dyDescent="0.25">
      <c r="B158" s="15"/>
      <c r="C158" s="48"/>
      <c r="D158" s="10"/>
      <c r="F158" s="58"/>
      <c r="G158" s="15"/>
      <c r="H158" s="10"/>
      <c r="I158" s="8"/>
      <c r="K158" s="10"/>
      <c r="M158" s="15"/>
      <c r="N158" s="25"/>
      <c r="O158" s="15"/>
      <c r="P158" s="25"/>
      <c r="Q158" s="15"/>
    </row>
    <row r="159" spans="2:17" x14ac:dyDescent="0.25">
      <c r="B159" s="15"/>
      <c r="C159" s="48"/>
      <c r="D159" s="10"/>
      <c r="F159" s="58"/>
      <c r="G159" s="15"/>
      <c r="H159" s="10"/>
      <c r="I159" s="8"/>
      <c r="K159" s="10"/>
      <c r="M159" s="15"/>
      <c r="N159" s="25"/>
      <c r="O159" s="15"/>
      <c r="P159" s="25"/>
      <c r="Q159" s="15"/>
    </row>
    <row r="160" spans="2:17" x14ac:dyDescent="0.25">
      <c r="B160" s="15"/>
      <c r="C160" s="48"/>
      <c r="D160" s="10"/>
      <c r="F160" s="58"/>
      <c r="G160" s="15"/>
      <c r="H160" s="10"/>
      <c r="I160" s="8"/>
      <c r="K160" s="10"/>
      <c r="M160" s="15"/>
      <c r="N160" s="25"/>
      <c r="O160" s="15"/>
      <c r="P160" s="25"/>
      <c r="Q160" s="15"/>
    </row>
    <row r="161" spans="2:17" x14ac:dyDescent="0.25">
      <c r="B161" s="15"/>
      <c r="C161" s="48"/>
      <c r="D161" s="10"/>
      <c r="F161" s="58"/>
      <c r="G161" s="15"/>
      <c r="H161" s="10"/>
      <c r="I161" s="8"/>
      <c r="K161" s="10"/>
      <c r="M161" s="15"/>
      <c r="N161" s="25"/>
      <c r="O161" s="15"/>
      <c r="P161" s="25"/>
      <c r="Q161" s="15"/>
    </row>
    <row r="162" spans="2:17" x14ac:dyDescent="0.25">
      <c r="B162" s="15"/>
      <c r="C162" s="48"/>
      <c r="D162" s="10"/>
      <c r="F162" s="58"/>
      <c r="G162" s="15"/>
      <c r="H162" s="10"/>
      <c r="I162" s="8"/>
      <c r="K162" s="10"/>
      <c r="M162" s="15"/>
      <c r="N162" s="25"/>
      <c r="O162" s="15"/>
      <c r="P162" s="25"/>
      <c r="Q162" s="15"/>
    </row>
    <row r="163" spans="2:17" x14ac:dyDescent="0.25">
      <c r="B163" s="15"/>
      <c r="C163" s="48"/>
      <c r="D163" s="10"/>
      <c r="F163" s="58"/>
      <c r="G163" s="15"/>
      <c r="H163" s="10"/>
      <c r="I163" s="8"/>
      <c r="K163" s="10"/>
      <c r="M163" s="15"/>
      <c r="N163" s="25"/>
      <c r="O163" s="15"/>
      <c r="P163" s="25"/>
      <c r="Q163" s="15"/>
    </row>
    <row r="164" spans="2:17" x14ac:dyDescent="0.25">
      <c r="B164" s="15"/>
      <c r="C164" s="48"/>
      <c r="D164" s="10"/>
      <c r="F164" s="58"/>
      <c r="G164" s="15"/>
      <c r="H164" s="10"/>
      <c r="I164" s="8"/>
      <c r="K164" s="10"/>
      <c r="M164" s="15"/>
      <c r="N164" s="25"/>
      <c r="O164" s="15"/>
      <c r="P164" s="25"/>
      <c r="Q164" s="15"/>
    </row>
    <row r="165" spans="2:17" x14ac:dyDescent="0.25">
      <c r="B165" s="15"/>
      <c r="C165" s="48"/>
      <c r="D165" s="10"/>
      <c r="F165" s="58"/>
      <c r="G165" s="15"/>
      <c r="H165" s="10"/>
      <c r="I165" s="8"/>
      <c r="K165" s="10"/>
      <c r="M165" s="15"/>
      <c r="N165" s="25"/>
      <c r="O165" s="15"/>
      <c r="P165" s="25"/>
      <c r="Q165" s="15"/>
    </row>
    <row r="166" spans="2:17" x14ac:dyDescent="0.25">
      <c r="B166" s="15"/>
      <c r="C166" s="48"/>
      <c r="D166" s="10"/>
      <c r="F166" s="58"/>
      <c r="G166" s="15"/>
      <c r="H166" s="10"/>
      <c r="I166" s="8"/>
      <c r="K166" s="10"/>
      <c r="M166" s="15"/>
      <c r="N166" s="25"/>
      <c r="O166" s="15"/>
      <c r="P166" s="25"/>
      <c r="Q166" s="15"/>
    </row>
    <row r="167" spans="2:17" x14ac:dyDescent="0.25">
      <c r="B167" s="15"/>
      <c r="C167" s="48"/>
      <c r="D167" s="10"/>
      <c r="F167" s="58"/>
      <c r="G167" s="15"/>
      <c r="H167" s="10"/>
      <c r="I167" s="8"/>
      <c r="K167" s="10"/>
      <c r="M167" s="15"/>
      <c r="N167" s="25"/>
      <c r="O167" s="15"/>
      <c r="P167" s="25"/>
      <c r="Q167" s="15"/>
    </row>
    <row r="168" spans="2:17" x14ac:dyDescent="0.25">
      <c r="B168" s="15"/>
      <c r="C168" s="48"/>
      <c r="D168" s="10"/>
      <c r="F168" s="58"/>
      <c r="G168" s="15"/>
      <c r="H168" s="10"/>
      <c r="I168" s="8"/>
      <c r="K168" s="10"/>
      <c r="M168" s="15"/>
      <c r="N168" s="25"/>
      <c r="O168" s="15"/>
      <c r="P168" s="25"/>
      <c r="Q168" s="15"/>
    </row>
    <row r="169" spans="2:17" x14ac:dyDescent="0.25">
      <c r="B169" s="15"/>
      <c r="C169" s="48"/>
      <c r="D169" s="10"/>
      <c r="F169" s="58"/>
      <c r="G169" s="15"/>
      <c r="H169" s="10"/>
      <c r="I169" s="8"/>
      <c r="K169" s="10"/>
      <c r="M169" s="15"/>
      <c r="N169" s="25"/>
      <c r="O169" s="15"/>
      <c r="P169" s="25"/>
      <c r="Q169" s="15"/>
    </row>
    <row r="170" spans="2:17" x14ac:dyDescent="0.25">
      <c r="B170" s="15"/>
      <c r="C170" s="48"/>
      <c r="D170" s="10"/>
      <c r="F170" s="58"/>
      <c r="G170" s="15"/>
      <c r="H170" s="10"/>
      <c r="I170" s="8"/>
      <c r="K170" s="10"/>
      <c r="M170" s="15"/>
      <c r="N170" s="25"/>
      <c r="O170" s="15"/>
      <c r="P170" s="25"/>
      <c r="Q170" s="15"/>
    </row>
    <row r="171" spans="2:17" x14ac:dyDescent="0.25">
      <c r="B171" s="15"/>
      <c r="C171" s="48"/>
      <c r="D171" s="10"/>
      <c r="F171" s="58"/>
      <c r="G171" s="15"/>
      <c r="H171" s="10"/>
      <c r="I171" s="8"/>
      <c r="K171" s="10"/>
      <c r="M171" s="15"/>
      <c r="N171" s="25"/>
      <c r="O171" s="15"/>
      <c r="P171" s="25"/>
      <c r="Q171" s="15"/>
    </row>
  </sheetData>
  <hyperlinks>
    <hyperlink ref="F41" r:id="rId1" display="=@sum(F39.F47)"/>
  </hyperlinks>
  <pageMargins left="0.5" right="5.6" top="0.25" bottom="0.25" header="0" footer="0"/>
  <pageSetup scale="4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2019-02-17T21:07:16Z</dcterms:modified>
</cp:coreProperties>
</file>