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88" yWindow="168" windowWidth="10812" windowHeight="80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Sheet1!$G$2:$M$22</definedName>
  </definedNames>
  <calcPr calcId="125725"/>
</workbook>
</file>

<file path=xl/calcChain.xml><?xml version="1.0" encoding="utf-8"?>
<calcChain xmlns="http://schemas.openxmlformats.org/spreadsheetml/2006/main">
  <c r="L15" i="1"/>
  <c r="M15" s="1"/>
  <c r="M16"/>
  <c r="L16"/>
  <c r="L14"/>
  <c r="M14" s="1"/>
  <c r="L13"/>
  <c r="M13" s="1"/>
  <c r="K6"/>
  <c r="L12" s="1"/>
  <c r="G48"/>
  <c r="L48" s="1"/>
  <c r="F50"/>
  <c r="K69"/>
  <c r="S50"/>
  <c r="K62"/>
  <c r="J75"/>
  <c r="S84"/>
  <c r="R84"/>
  <c r="T84" s="1"/>
  <c r="S83"/>
  <c r="R83"/>
  <c r="T83" s="1"/>
  <c r="S82"/>
  <c r="R82"/>
  <c r="T82" s="1"/>
  <c r="S81"/>
  <c r="R81"/>
  <c r="T81" s="1"/>
  <c r="S79"/>
  <c r="R79"/>
  <c r="T79" s="1"/>
  <c r="S78"/>
  <c r="R78"/>
  <c r="T78" s="1"/>
  <c r="S75"/>
  <c r="R75"/>
  <c r="T75" s="1"/>
  <c r="S74"/>
  <c r="R74"/>
  <c r="T74" s="1"/>
  <c r="R73"/>
  <c r="T73" s="1"/>
  <c r="S71"/>
  <c r="R71"/>
  <c r="T71" s="1"/>
  <c r="S70"/>
  <c r="S69"/>
  <c r="S66"/>
  <c r="R66"/>
  <c r="T66" s="1"/>
  <c r="S65"/>
  <c r="R65"/>
  <c r="T65" s="1"/>
  <c r="S57"/>
  <c r="R57"/>
  <c r="S49"/>
  <c r="S48"/>
  <c r="R48"/>
  <c r="S46"/>
  <c r="S45"/>
  <c r="S43"/>
  <c r="S34"/>
  <c r="R34"/>
  <c r="T34" s="1"/>
  <c r="S37"/>
  <c r="S36"/>
  <c r="S35"/>
  <c r="S32"/>
  <c r="S31"/>
  <c r="S30"/>
  <c r="R30"/>
  <c r="J83"/>
  <c r="J79"/>
  <c r="L79" s="1"/>
  <c r="L8" l="1"/>
  <c r="L11"/>
  <c r="M11" s="1"/>
  <c r="L9"/>
  <c r="M9" s="1"/>
  <c r="L10"/>
  <c r="M10" s="1"/>
  <c r="T48"/>
  <c r="P48"/>
  <c r="M12"/>
  <c r="T51"/>
  <c r="F70"/>
  <c r="F63" s="1"/>
  <c r="O79"/>
  <c r="N79"/>
  <c r="P79" s="1"/>
  <c r="R70" l="1"/>
  <c r="F62"/>
  <c r="O84"/>
  <c r="O83"/>
  <c r="O82"/>
  <c r="O81"/>
  <c r="O78"/>
  <c r="O71"/>
  <c r="O75"/>
  <c r="O74"/>
  <c r="O70"/>
  <c r="O69"/>
  <c r="O66"/>
  <c r="O65"/>
  <c r="O57"/>
  <c r="K57"/>
  <c r="O49"/>
  <c r="O48"/>
  <c r="O45"/>
  <c r="O46"/>
  <c r="O43"/>
  <c r="O34"/>
  <c r="O37"/>
  <c r="O35"/>
  <c r="O36"/>
  <c r="K66"/>
  <c r="O30"/>
  <c r="O31"/>
  <c r="O32"/>
  <c r="K30"/>
  <c r="K32"/>
  <c r="K46"/>
  <c r="G46"/>
  <c r="K49"/>
  <c r="K48"/>
  <c r="N48"/>
  <c r="J48"/>
  <c r="O50"/>
  <c r="K50"/>
  <c r="K45"/>
  <c r="K43"/>
  <c r="G45"/>
  <c r="G43"/>
  <c r="O28"/>
  <c r="S28" s="1"/>
  <c r="K28"/>
  <c r="F32"/>
  <c r="J30"/>
  <c r="N30"/>
  <c r="F29"/>
  <c r="N84"/>
  <c r="P84" s="1"/>
  <c r="N83"/>
  <c r="P83" s="1"/>
  <c r="N82"/>
  <c r="P82" s="1"/>
  <c r="N81"/>
  <c r="P81" s="1"/>
  <c r="N78"/>
  <c r="P78" s="1"/>
  <c r="N75"/>
  <c r="P75" s="1"/>
  <c r="N74"/>
  <c r="P74" s="1"/>
  <c r="N73"/>
  <c r="P73" s="1"/>
  <c r="N71"/>
  <c r="P71" s="1"/>
  <c r="N57"/>
  <c r="N66"/>
  <c r="P66" s="1"/>
  <c r="N65"/>
  <c r="P65" s="1"/>
  <c r="N34"/>
  <c r="P34" s="1"/>
  <c r="J81"/>
  <c r="L81" s="1"/>
  <c r="J73"/>
  <c r="L73" s="1"/>
  <c r="J74"/>
  <c r="L74" s="1"/>
  <c r="J78"/>
  <c r="L78" s="1"/>
  <c r="J84"/>
  <c r="L84" s="1"/>
  <c r="L83"/>
  <c r="J82"/>
  <c r="L82" s="1"/>
  <c r="L75"/>
  <c r="J71"/>
  <c r="J57"/>
  <c r="J66"/>
  <c r="J65"/>
  <c r="L65" s="1"/>
  <c r="J34"/>
  <c r="N70"/>
  <c r="P51" l="1"/>
  <c r="R63"/>
  <c r="T63" s="1"/>
  <c r="N63"/>
  <c r="P63" s="1"/>
  <c r="F61"/>
  <c r="J62"/>
  <c r="J37"/>
  <c r="R37"/>
  <c r="J32"/>
  <c r="R32"/>
  <c r="N32"/>
  <c r="N37"/>
  <c r="F69"/>
  <c r="J70"/>
  <c r="J63" l="1"/>
  <c r="J35"/>
  <c r="R35"/>
  <c r="R69"/>
  <c r="N69"/>
  <c r="N35"/>
  <c r="J69"/>
  <c r="N36" l="1"/>
  <c r="R36"/>
  <c r="R61"/>
  <c r="G62"/>
  <c r="J36"/>
  <c r="J61"/>
  <c r="N61"/>
  <c r="F28"/>
  <c r="F31"/>
  <c r="G64" s="1"/>
  <c r="I64" s="1"/>
  <c r="G56" l="1"/>
  <c r="I56" s="1"/>
  <c r="G58"/>
  <c r="I58" s="1"/>
  <c r="N28"/>
  <c r="R28"/>
  <c r="R31"/>
  <c r="R49"/>
  <c r="R47" s="1"/>
  <c r="R43"/>
  <c r="R45"/>
  <c r="J49"/>
  <c r="N49"/>
  <c r="N45"/>
  <c r="R46"/>
  <c r="J45"/>
  <c r="G79"/>
  <c r="I79" s="1"/>
  <c r="G84"/>
  <c r="I84" s="1"/>
  <c r="G83"/>
  <c r="I83" s="1"/>
  <c r="G37"/>
  <c r="I37" s="1"/>
  <c r="G66"/>
  <c r="I66" s="1"/>
  <c r="G75"/>
  <c r="I75" s="1"/>
  <c r="G69"/>
  <c r="G73"/>
  <c r="I73" s="1"/>
  <c r="G57"/>
  <c r="I57" s="1"/>
  <c r="G82"/>
  <c r="I82" s="1"/>
  <c r="G70"/>
  <c r="I70" s="1"/>
  <c r="J28"/>
  <c r="G34"/>
  <c r="I34" s="1"/>
  <c r="J31"/>
  <c r="N31"/>
  <c r="G78"/>
  <c r="I78" s="1"/>
  <c r="G71"/>
  <c r="I71" s="1"/>
  <c r="G65"/>
  <c r="I65" s="1"/>
  <c r="G81"/>
  <c r="I81" s="1"/>
  <c r="G74"/>
  <c r="I74" s="1"/>
  <c r="J46" l="1"/>
  <c r="N46"/>
  <c r="J43"/>
  <c r="R50"/>
  <c r="N50"/>
  <c r="J50"/>
  <c r="N43"/>
</calcChain>
</file>

<file path=xl/sharedStrings.xml><?xml version="1.0" encoding="utf-8"?>
<sst xmlns="http://schemas.openxmlformats.org/spreadsheetml/2006/main" count="230" uniqueCount="99">
  <si>
    <t>oz</t>
  </si>
  <si>
    <t>ml</t>
  </si>
  <si>
    <t>Iodine</t>
  </si>
  <si>
    <t>drop</t>
  </si>
  <si>
    <t>Ethanol</t>
  </si>
  <si>
    <t>gm</t>
  </si>
  <si>
    <t>H2O2</t>
  </si>
  <si>
    <t>Cinnamon</t>
  </si>
  <si>
    <t>Clove</t>
  </si>
  <si>
    <t>Eucalyptus</t>
  </si>
  <si>
    <t>Frankencense</t>
  </si>
  <si>
    <t>Peppermint</t>
  </si>
  <si>
    <t>Spearmint</t>
  </si>
  <si>
    <t>Tea Tree</t>
  </si>
  <si>
    <t>Thyme</t>
  </si>
  <si>
    <t>Wintergreen</t>
  </si>
  <si>
    <t>multiplier</t>
  </si>
  <si>
    <t>FINAL pH</t>
  </si>
  <si>
    <t>conv</t>
  </si>
  <si>
    <t>Vanilla Extract</t>
  </si>
  <si>
    <t>Oils TOTAL</t>
  </si>
  <si>
    <t>Geranium</t>
  </si>
  <si>
    <t>Oregano</t>
  </si>
  <si>
    <t>Rosemary</t>
  </si>
  <si>
    <t>Sage</t>
  </si>
  <si>
    <t>Citronella</t>
  </si>
  <si>
    <t>OR H2O2</t>
  </si>
  <si>
    <t>Saline</t>
  </si>
  <si>
    <t>drp/100ml</t>
  </si>
  <si>
    <t>UNIT VOLUME</t>
  </si>
  <si>
    <t>calc</t>
  </si>
  <si>
    <t>given</t>
  </si>
  <si>
    <t>gal</t>
  </si>
  <si>
    <t>ppm</t>
  </si>
  <si>
    <t>+ H2O dilutant</t>
  </si>
  <si>
    <t xml:space="preserve">  Niacinamide</t>
  </si>
  <si>
    <t xml:space="preserve">  Xylitol</t>
  </si>
  <si>
    <t>CONCENTRATE TOTAL</t>
  </si>
  <si>
    <t>Directions</t>
  </si>
  <si>
    <t>% in concentr</t>
  </si>
  <si>
    <t>1/4 cup in 1 gallon = 2 oz in 128 oz = 1.55%; 1/2 cup in 4 cups water is  4 oz in 32  or 12.5% (only at &gt; 105F)</t>
  </si>
  <si>
    <t>conv^</t>
  </si>
  <si>
    <t>units</t>
  </si>
  <si>
    <t>Max</t>
  </si>
  <si>
    <t>TOTAL BEFORE ACTIVATOR</t>
  </si>
  <si>
    <t>CALC</t>
  </si>
  <si>
    <r>
      <t>20</t>
    </r>
    <r>
      <rPr>
        <sz val="11"/>
        <color theme="3" tint="0.39997558519241921"/>
        <rFont val="Calibri"/>
        <family val="2"/>
      </rPr>
      <t>⁰C</t>
    </r>
  </si>
  <si>
    <t xml:space="preserve">FINAL TOTAL VOLUME </t>
  </si>
  <si>
    <t xml:space="preserve">      TO CAL CONC</t>
  </si>
  <si>
    <t xml:space="preserve">  CONCENTRATE</t>
  </si>
  <si>
    <t xml:space="preserve">  Bicarb (adjust pH&gt;7.5)</t>
  </si>
  <si>
    <t>%</t>
  </si>
  <si>
    <t xml:space="preserve">  Boric Acid</t>
  </si>
  <si>
    <t xml:space="preserve">  Borax</t>
  </si>
  <si>
    <t>Boric Acid Solution</t>
  </si>
  <si>
    <t>Borax Solution</t>
  </si>
  <si>
    <t>H2O2 3%'       + water</t>
  </si>
  <si>
    <t xml:space="preserve"> </t>
  </si>
  <si>
    <t>For each unit: 1 oz concentrate, 6 oz water, 1 oz H2O2</t>
  </si>
  <si>
    <t>(Ethanol 40%)</t>
  </si>
  <si>
    <t>Liquids minus Iodine</t>
  </si>
  <si>
    <t>Check Final pH, want pH &gt; 7.5</t>
  </si>
  <si>
    <t>Add oils and ethanol</t>
  </si>
  <si>
    <t>Add iodine last (can oxidize oils if too concentrated)</t>
  </si>
  <si>
    <t>NOTES: Boric Acid, 1.74% = 6 mg B/mL (max 4.7% at 20C/68F); Borax 2.65%= 3 mg B/mL (max 4.7% at 20C/68F)</t>
  </si>
  <si>
    <t>TOTAL</t>
  </si>
  <si>
    <t>CONCENTRATE H2O*</t>
  </si>
  <si>
    <t xml:space="preserve">TOTAL LIQUIDS PHASE FOR </t>
  </si>
  <si>
    <t>DRY PHASE:</t>
  </si>
  <si>
    <t>Boil water for concentrate (16 oz = 360 ml for 16 units; 32 oz = 720d ml )</t>
  </si>
  <si>
    <t>Mix powders with hot water, start a bit low, then add water to bring volume to desired final volume (does not  sum of weights)</t>
  </si>
  <si>
    <t>Concentrate Density</t>
  </si>
  <si>
    <t>d/100ml</t>
  </si>
  <si>
    <t>Pre-measure: A) oils + ethanol, B) powders</t>
  </si>
  <si>
    <t>* water for dry solutes  (DETERMINED EMPIRICALLY TO ACHIEVE FINAL CONCENTRATE VOLUME)</t>
  </si>
  <si>
    <t>??  after mixing--adjusted bicarb to bring pH to ~ 7.5 ??</t>
  </si>
  <si>
    <t xml:space="preserve">  Aspirin</t>
  </si>
  <si>
    <t xml:space="preserve">  Niacin</t>
  </si>
  <si>
    <t>mg</t>
  </si>
  <si>
    <t xml:space="preserve">  Salt</t>
  </si>
  <si>
    <t>DMSO</t>
  </si>
  <si>
    <t>drops</t>
  </si>
  <si>
    <t xml:space="preserve">TOTAL </t>
  </si>
  <si>
    <t>calc ml</t>
  </si>
  <si>
    <t>Tincture</t>
  </si>
  <si>
    <t>Alkalol</t>
  </si>
  <si>
    <t>Silver</t>
  </si>
  <si>
    <t>#</t>
  </si>
  <si>
    <t>hair gel b_2020_10_28</t>
  </si>
  <si>
    <t>Flax Gel*</t>
  </si>
  <si>
    <t>Started with 2voz (40gm) Organic Flax Seed and 1 bag of green tea in 500 ml</t>
  </si>
  <si>
    <t>Yielded ~ 225 ml gel</t>
  </si>
  <si>
    <t>Boric Acid</t>
  </si>
  <si>
    <t>Xylitol</t>
  </si>
  <si>
    <t>Note</t>
  </si>
  <si>
    <t>B</t>
  </si>
  <si>
    <t>Boric Acid: Target pH is approx 6.0 (3.4% Boric Acid is 5.5)</t>
  </si>
  <si>
    <t>Xylotol % in mouthwash is 3.3%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</si>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</sst>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0.0000%"/>
    <numFmt numFmtId="165" formatCode="0.000%"/>
    <numFmt numFmtId="166" formatCode="0.0"/>
    <numFmt numFmtId="167" formatCode="0.000"/>
    <numFmt numFmtId="168" formatCode="#,##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thin">
        <color indexed="64"/>
      </right>
      <top style="mediumDashDot">
        <color auto="1"/>
      </top>
      <bottom/>
      <diagonal/>
    </border>
    <border>
      <left/>
      <right style="medium">
        <color auto="1"/>
      </right>
      <top style="mediumDashDot">
        <color auto="1"/>
      </top>
      <bottom/>
      <diagonal/>
    </border>
    <border>
      <left style="medium">
        <color auto="1"/>
      </left>
      <right/>
      <top style="mediumDashDotDot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thin">
        <color indexed="64"/>
      </right>
      <top style="mediumDashDotDot">
        <color auto="1"/>
      </top>
      <bottom/>
      <diagonal/>
    </border>
    <border>
      <left/>
      <right style="medium">
        <color auto="1"/>
      </right>
      <top style="mediumDashDotDot">
        <color auto="1"/>
      </top>
      <bottom/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/>
      <top style="thin">
        <color auto="1"/>
      </top>
      <bottom/>
      <diagonal/>
    </border>
    <border>
      <left style="dashDot">
        <color auto="1"/>
      </left>
      <right/>
      <top style="mediumDashDotDot">
        <color auto="1"/>
      </top>
      <bottom/>
      <diagonal/>
    </border>
    <border>
      <left style="dashDot">
        <color auto="1"/>
      </left>
      <right/>
      <top style="mediumDashDot">
        <color auto="1"/>
      </top>
      <bottom/>
      <diagonal/>
    </border>
    <border>
      <left/>
      <right style="medium">
        <color auto="1"/>
      </right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thin">
        <color indexed="64"/>
      </right>
      <top style="mediumDashDotDot">
        <color auto="1"/>
      </top>
      <bottom style="mediumDashDotDot">
        <color auto="1"/>
      </bottom>
      <diagonal/>
    </border>
    <border>
      <left style="dashDot">
        <color auto="1"/>
      </left>
      <right/>
      <top style="mediumDashDotDot">
        <color auto="1"/>
      </top>
      <bottom style="mediumDashDotDot">
        <color auto="1"/>
      </bottom>
      <diagonal/>
    </border>
    <border>
      <left style="medium">
        <color auto="1"/>
      </left>
      <right/>
      <top style="mediumDashDotDot">
        <color auto="1"/>
      </top>
      <bottom style="mediumDashDotDot">
        <color auto="1"/>
      </bottom>
      <diagonal/>
    </border>
    <border>
      <left style="dashDot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dashDot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/>
    <xf numFmtId="0" fontId="0" fillId="0" borderId="0" xfId="0" quotePrefix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2" xfId="0" applyNumberFormat="1" applyBorder="1"/>
    <xf numFmtId="0" fontId="0" fillId="0" borderId="8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9" fontId="0" fillId="0" borderId="7" xfId="0" applyNumberFormat="1" applyBorder="1" applyAlignment="1">
      <alignment horizontal="right" vertical="center"/>
    </xf>
    <xf numFmtId="9" fontId="1" fillId="0" borderId="0" xfId="0" applyNumberFormat="1" applyFont="1" applyAlignment="1">
      <alignment horizontal="right" vertical="center"/>
    </xf>
    <xf numFmtId="9" fontId="0" fillId="0" borderId="4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Border="1"/>
    <xf numFmtId="0" fontId="0" fillId="0" borderId="11" xfId="0" applyBorder="1"/>
    <xf numFmtId="0" fontId="2" fillId="0" borderId="11" xfId="0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0" xfId="0" applyFont="1"/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/>
    </xf>
    <xf numFmtId="0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Border="1"/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right"/>
    </xf>
    <xf numFmtId="0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Font="1"/>
    <xf numFmtId="4" fontId="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left" vertical="center"/>
    </xf>
    <xf numFmtId="4" fontId="0" fillId="0" borderId="0" xfId="0" applyNumberFormat="1" applyBorder="1"/>
    <xf numFmtId="4" fontId="0" fillId="0" borderId="11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2" fontId="0" fillId="0" borderId="0" xfId="0" applyNumberFormat="1" applyBorder="1"/>
    <xf numFmtId="3" fontId="2" fillId="0" borderId="0" xfId="0" applyNumberFormat="1" applyFont="1" applyBorder="1"/>
    <xf numFmtId="0" fontId="3" fillId="0" borderId="0" xfId="0" applyNumberFormat="1" applyFont="1" applyBorder="1"/>
    <xf numFmtId="0" fontId="0" fillId="0" borderId="13" xfId="0" applyNumberFormat="1" applyBorder="1"/>
    <xf numFmtId="0" fontId="0" fillId="0" borderId="7" xfId="0" applyNumberFormat="1" applyBorder="1"/>
    <xf numFmtId="0" fontId="0" fillId="0" borderId="4" xfId="0" applyNumberFormat="1" applyFont="1" applyBorder="1"/>
    <xf numFmtId="0" fontId="0" fillId="0" borderId="4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6" xfId="0" applyNumberFormat="1" applyBorder="1"/>
    <xf numFmtId="2" fontId="0" fillId="0" borderId="16" xfId="0" applyNumberFormat="1" applyBorder="1"/>
    <xf numFmtId="164" fontId="2" fillId="0" borderId="16" xfId="0" quotePrefix="1" applyNumberFormat="1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7" xfId="0" applyNumberFormat="1" applyBorder="1"/>
    <xf numFmtId="0" fontId="0" fillId="0" borderId="16" xfId="0" applyFont="1" applyBorder="1"/>
    <xf numFmtId="0" fontId="0" fillId="0" borderId="18" xfId="0" applyBorder="1"/>
    <xf numFmtId="164" fontId="0" fillId="0" borderId="19" xfId="0" applyNumberFormat="1" applyBorder="1"/>
    <xf numFmtId="164" fontId="1" fillId="0" borderId="16" xfId="0" applyNumberFormat="1" applyFont="1" applyBorder="1"/>
    <xf numFmtId="0" fontId="0" fillId="0" borderId="0" xfId="0" applyBorder="1" applyAlignment="1">
      <alignment horizontal="left"/>
    </xf>
    <xf numFmtId="0" fontId="2" fillId="0" borderId="21" xfId="0" applyFont="1" applyBorder="1"/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/>
    </xf>
    <xf numFmtId="0" fontId="0" fillId="0" borderId="21" xfId="0" applyNumberFormat="1" applyBorder="1"/>
    <xf numFmtId="0" fontId="0" fillId="0" borderId="23" xfId="0" applyBorder="1"/>
    <xf numFmtId="0" fontId="0" fillId="0" borderId="21" xfId="0" applyBorder="1" applyAlignment="1">
      <alignment horizontal="right"/>
    </xf>
    <xf numFmtId="0" fontId="0" fillId="0" borderId="24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/>
    <xf numFmtId="0" fontId="0" fillId="0" borderId="24" xfId="0" applyBorder="1"/>
    <xf numFmtId="0" fontId="0" fillId="0" borderId="2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quotePrefix="1" applyFont="1"/>
    <xf numFmtId="164" fontId="3" fillId="0" borderId="16" xfId="0" quotePrefix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3" fillId="0" borderId="16" xfId="0" applyFont="1" applyBorder="1"/>
    <xf numFmtId="3" fontId="2" fillId="0" borderId="13" xfId="0" applyNumberFormat="1" applyFont="1" applyBorder="1" applyAlignment="1">
      <alignment horizontal="right"/>
    </xf>
    <xf numFmtId="0" fontId="1" fillId="0" borderId="4" xfId="0" applyFont="1" applyBorder="1"/>
    <xf numFmtId="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4" fontId="1" fillId="0" borderId="4" xfId="0" applyNumberFormat="1" applyFont="1" applyBorder="1"/>
    <xf numFmtId="164" fontId="1" fillId="0" borderId="17" xfId="0" applyNumberFormat="1" applyFont="1" applyBorder="1"/>
    <xf numFmtId="3" fontId="1" fillId="0" borderId="4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9" fontId="0" fillId="0" borderId="0" xfId="0" applyNumberFormat="1" applyFont="1" applyAlignment="1">
      <alignment horizontal="right" vertical="center"/>
    </xf>
    <xf numFmtId="4" fontId="0" fillId="0" borderId="0" xfId="0" applyNumberFormat="1" applyFont="1" applyBorder="1"/>
    <xf numFmtId="164" fontId="0" fillId="0" borderId="16" xfId="0" applyNumberFormat="1" applyFont="1" applyBorder="1"/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0" fontId="1" fillId="0" borderId="16" xfId="0" applyFont="1" applyBorder="1"/>
    <xf numFmtId="0" fontId="1" fillId="0" borderId="1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0" fontId="2" fillId="0" borderId="0" xfId="0" applyNumberFormat="1" applyFont="1" applyAlignment="1">
      <alignment horizontal="right" vertical="center"/>
    </xf>
    <xf numFmtId="0" fontId="0" fillId="0" borderId="0" xfId="0" applyFill="1" applyBorder="1"/>
    <xf numFmtId="166" fontId="0" fillId="0" borderId="13" xfId="0" applyNumberFormat="1" applyBorder="1"/>
    <xf numFmtId="166" fontId="0" fillId="0" borderId="0" xfId="0" applyNumberFormat="1" applyBorder="1"/>
    <xf numFmtId="164" fontId="0" fillId="0" borderId="0" xfId="0" applyNumberFormat="1" applyBorder="1"/>
    <xf numFmtId="0" fontId="4" fillId="0" borderId="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/>
    <xf numFmtId="0" fontId="4" fillId="0" borderId="14" xfId="0" applyFont="1" applyBorder="1"/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9" fontId="0" fillId="0" borderId="13" xfId="0" applyNumberFormat="1" applyBorder="1"/>
    <xf numFmtId="0" fontId="2" fillId="0" borderId="16" xfId="0" applyFont="1" applyBorder="1"/>
    <xf numFmtId="0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8" fontId="0" fillId="0" borderId="11" xfId="0" applyNumberFormat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164" fontId="7" fillId="0" borderId="16" xfId="0" applyNumberFormat="1" applyFont="1" applyBorder="1"/>
    <xf numFmtId="2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/>
    <xf numFmtId="9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Border="1"/>
    <xf numFmtId="10" fontId="7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25" xfId="0" applyNumberFormat="1" applyFont="1" applyBorder="1"/>
    <xf numFmtId="4" fontId="2" fillId="0" borderId="16" xfId="0" applyNumberFormat="1" applyFont="1" applyBorder="1"/>
    <xf numFmtId="164" fontId="0" fillId="0" borderId="0" xfId="0" applyNumberFormat="1" applyBorder="1" applyAlignment="1">
      <alignment horizontal="left" vertical="center"/>
    </xf>
    <xf numFmtId="0" fontId="1" fillId="0" borderId="7" xfId="0" applyFont="1" applyBorder="1"/>
    <xf numFmtId="0" fontId="0" fillId="0" borderId="2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quotePrefix="1" applyNumberFormat="1" applyFont="1" applyBorder="1" applyAlignment="1">
      <alignment horizontal="right" vertical="center"/>
    </xf>
    <xf numFmtId="0" fontId="0" fillId="0" borderId="0" xfId="0" quotePrefix="1" applyFont="1" applyBorder="1" applyAlignment="1">
      <alignment horizontal="left" vertical="center"/>
    </xf>
    <xf numFmtId="10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2" fontId="0" fillId="0" borderId="7" xfId="0" applyNumberForma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0" xfId="0" applyNumberFormat="1" applyFont="1" applyBorder="1"/>
    <xf numFmtId="3" fontId="0" fillId="0" borderId="16" xfId="0" applyNumberFormat="1" applyFont="1" applyBorder="1"/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Font="1"/>
    <xf numFmtId="3" fontId="0" fillId="0" borderId="3" xfId="0" applyNumberFormat="1" applyFont="1" applyBorder="1" applyAlignment="1">
      <alignment horizontal="left" vertical="center"/>
    </xf>
    <xf numFmtId="3" fontId="0" fillId="0" borderId="0" xfId="0" applyNumberFormat="1" applyBorder="1"/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right"/>
    </xf>
    <xf numFmtId="167" fontId="6" fillId="0" borderId="0" xfId="0" applyNumberFormat="1" applyFont="1" applyBorder="1"/>
    <xf numFmtId="166" fontId="6" fillId="0" borderId="0" xfId="0" applyNumberFormat="1" applyFont="1" applyBorder="1"/>
    <xf numFmtId="4" fontId="0" fillId="0" borderId="16" xfId="0" applyNumberFormat="1" applyFont="1" applyBorder="1"/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168" fontId="0" fillId="0" borderId="11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13" xfId="0" applyFont="1" applyBorder="1"/>
    <xf numFmtId="0" fontId="0" fillId="0" borderId="26" xfId="0" applyBorder="1"/>
    <xf numFmtId="9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4" fillId="0" borderId="27" xfId="0" applyFont="1" applyBorder="1" applyAlignment="1">
      <alignment horizontal="right"/>
    </xf>
    <xf numFmtId="0" fontId="0" fillId="0" borderId="26" xfId="0" applyNumberFormat="1" applyFont="1" applyBorder="1"/>
    <xf numFmtId="164" fontId="0" fillId="0" borderId="28" xfId="0" applyNumberFormat="1" applyBorder="1"/>
    <xf numFmtId="3" fontId="0" fillId="0" borderId="26" xfId="0" applyNumberFormat="1" applyBorder="1" applyAlignment="1">
      <alignment horizontal="right"/>
    </xf>
    <xf numFmtId="0" fontId="0" fillId="0" borderId="29" xfId="0" applyNumberForma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right"/>
    </xf>
    <xf numFmtId="2" fontId="0" fillId="0" borderId="26" xfId="0" applyNumberForma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9" fontId="0" fillId="0" borderId="0" xfId="0" applyNumberFormat="1" applyBorder="1"/>
    <xf numFmtId="10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3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10" fontId="0" fillId="0" borderId="21" xfId="0" applyNumberFormat="1" applyBorder="1" applyAlignment="1">
      <alignment horizontal="right"/>
    </xf>
    <xf numFmtId="10" fontId="1" fillId="0" borderId="4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0" fillId="0" borderId="0" xfId="0" applyNumberFormat="1" applyBorder="1"/>
    <xf numFmtId="10" fontId="0" fillId="0" borderId="0" xfId="0" applyNumberFormat="1" applyFont="1" applyAlignment="1">
      <alignment horizontal="right" vertical="center"/>
    </xf>
    <xf numFmtId="10" fontId="2" fillId="0" borderId="11" xfId="0" applyNumberFormat="1" applyFont="1" applyBorder="1" applyAlignment="1">
      <alignment horizontal="right" vertical="center"/>
    </xf>
    <xf numFmtId="10" fontId="0" fillId="0" borderId="13" xfId="0" applyNumberFormat="1" applyBorder="1" applyAlignment="1">
      <alignment horizontal="left" vertical="center"/>
    </xf>
    <xf numFmtId="10" fontId="0" fillId="0" borderId="0" xfId="0" applyNumberFormat="1" applyBorder="1" applyAlignment="1">
      <alignment horizontal="left" vertical="center"/>
    </xf>
    <xf numFmtId="10" fontId="0" fillId="0" borderId="7" xfId="0" applyNumberFormat="1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10" fontId="0" fillId="0" borderId="4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26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/>
    <xf numFmtId="164" fontId="3" fillId="0" borderId="0" xfId="0" quotePrefix="1" applyNumberFormat="1" applyFont="1" applyBorder="1" applyAlignment="1">
      <alignment horizontal="right"/>
    </xf>
    <xf numFmtId="164" fontId="2" fillId="0" borderId="0" xfId="0" quotePrefix="1" applyNumberFormat="1" applyFont="1" applyBorder="1" applyAlignment="1">
      <alignment horizontal="right"/>
    </xf>
    <xf numFmtId="164" fontId="1" fillId="0" borderId="4" xfId="0" applyNumberFormat="1" applyFont="1" applyBorder="1"/>
    <xf numFmtId="164" fontId="0" fillId="0" borderId="0" xfId="0" applyNumberFormat="1" applyFont="1" applyBorder="1"/>
    <xf numFmtId="164" fontId="7" fillId="0" borderId="0" xfId="0" applyNumberFormat="1" applyFont="1" applyBorder="1"/>
    <xf numFmtId="4" fontId="2" fillId="0" borderId="0" xfId="0" applyNumberFormat="1" applyFont="1" applyBorder="1"/>
    <xf numFmtId="164" fontId="0" fillId="0" borderId="7" xfId="0" applyNumberFormat="1" applyBorder="1"/>
    <xf numFmtId="0" fontId="3" fillId="0" borderId="4" xfId="0" applyNumberFormat="1" applyFont="1" applyBorder="1"/>
    <xf numFmtId="164" fontId="1" fillId="0" borderId="0" xfId="0" applyNumberFormat="1" applyFont="1" applyBorder="1"/>
    <xf numFmtId="164" fontId="0" fillId="0" borderId="4" xfId="0" applyNumberFormat="1" applyBorder="1"/>
    <xf numFmtId="164" fontId="0" fillId="0" borderId="26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0"/>
  <sheetViews>
    <sheetView tabSelected="1" zoomScale="115" zoomScaleNormal="115" workbookViewId="0">
      <selection activeCell="M22" sqref="G2:M22"/>
    </sheetView>
  </sheetViews>
  <sheetFormatPr defaultRowHeight="14.4"/>
  <cols>
    <col min="1" max="1" width="4.5546875" customWidth="1"/>
    <col min="2" max="2" width="19.109375" customWidth="1"/>
    <col min="3" max="3" width="6.5546875" style="2" customWidth="1"/>
    <col min="4" max="4" width="7.109375" style="8" customWidth="1"/>
    <col min="5" max="5" width="5.44140625" style="155" customWidth="1"/>
    <col min="6" max="6" width="6" style="21" customWidth="1"/>
    <col min="7" max="7" width="12.33203125" style="5" customWidth="1"/>
    <col min="8" max="8" width="12.33203125" style="15" customWidth="1"/>
    <col min="9" max="9" width="11.6640625" style="8" customWidth="1"/>
    <col min="10" max="10" width="9.109375" style="7" customWidth="1"/>
    <col min="11" max="11" width="8.109375" style="26" customWidth="1"/>
    <col min="12" max="12" width="9.6640625" style="255" customWidth="1"/>
    <col min="13" max="13" width="8.44140625" style="48" customWidth="1"/>
    <col min="14" max="14" width="6" style="39" customWidth="1"/>
    <col min="15" max="15" width="4.88671875" style="25" customWidth="1"/>
    <col min="16" max="16" width="5.109375" customWidth="1"/>
    <col min="17" max="17" width="3.44140625" style="35" customWidth="1"/>
    <col min="18" max="18" width="6.44140625" customWidth="1"/>
    <col min="19" max="19" width="5.88671875" customWidth="1"/>
    <col min="20" max="20" width="4.44140625" customWidth="1"/>
    <col min="21" max="21" width="4" customWidth="1"/>
  </cols>
  <sheetData>
    <row r="1" spans="1:19">
      <c r="A1" s="15"/>
      <c r="B1" s="15"/>
      <c r="C1" s="48"/>
      <c r="D1" s="11"/>
      <c r="F1" s="15"/>
      <c r="G1" s="15"/>
      <c r="I1" s="11"/>
      <c r="J1" s="9"/>
      <c r="L1" s="230"/>
      <c r="N1" s="15"/>
      <c r="O1" s="26"/>
      <c r="P1" s="15"/>
      <c r="Q1" s="26"/>
      <c r="R1" s="15"/>
      <c r="S1" s="15"/>
    </row>
    <row r="2" spans="1:19">
      <c r="A2" s="15"/>
      <c r="D2" s="11"/>
      <c r="F2" s="57"/>
      <c r="G2" s="72" t="s">
        <v>88</v>
      </c>
      <c r="H2" s="72"/>
      <c r="I2" s="11"/>
      <c r="J2" s="9"/>
      <c r="L2" s="230"/>
      <c r="N2" s="15"/>
      <c r="O2" s="26"/>
      <c r="P2" s="15"/>
      <c r="Q2" s="26"/>
      <c r="R2" s="15"/>
      <c r="S2" s="15"/>
    </row>
    <row r="3" spans="1:19">
      <c r="A3" s="15"/>
      <c r="C3" s="72"/>
      <c r="D3" s="11"/>
      <c r="F3" s="57"/>
      <c r="G3" s="15"/>
      <c r="I3" s="11"/>
      <c r="J3" s="9"/>
      <c r="L3" s="230"/>
      <c r="N3" s="15"/>
      <c r="O3" s="26"/>
      <c r="P3" s="15"/>
      <c r="Q3" s="26"/>
      <c r="R3" s="15"/>
      <c r="S3" s="15"/>
    </row>
    <row r="4" spans="1:19">
      <c r="A4" s="15"/>
      <c r="C4" s="72"/>
      <c r="D4" s="11"/>
      <c r="F4" s="57"/>
      <c r="G4" s="15"/>
      <c r="I4" s="11"/>
      <c r="J4" s="9"/>
      <c r="L4" s="230"/>
      <c r="N4" s="15"/>
      <c r="O4" s="26"/>
      <c r="P4" s="15"/>
      <c r="Q4" s="26"/>
      <c r="R4" s="15"/>
      <c r="S4" s="15"/>
    </row>
    <row r="5" spans="1:19">
      <c r="A5" s="15"/>
      <c r="B5" s="72"/>
      <c r="C5" s="48"/>
      <c r="D5" s="11"/>
      <c r="F5" s="57"/>
      <c r="G5" s="15" t="s">
        <v>82</v>
      </c>
      <c r="I5" s="230"/>
      <c r="J5" s="9" t="s">
        <v>81</v>
      </c>
      <c r="L5" s="230"/>
      <c r="M5" s="48" t="s">
        <v>33</v>
      </c>
      <c r="N5" s="15"/>
      <c r="O5" s="26"/>
      <c r="P5" s="15"/>
      <c r="Q5" s="26"/>
      <c r="R5" s="15"/>
      <c r="S5" s="15"/>
    </row>
    <row r="6" spans="1:19">
      <c r="A6" s="15"/>
      <c r="B6" s="72"/>
      <c r="C6" s="48"/>
      <c r="D6" s="11"/>
      <c r="F6" s="57"/>
      <c r="G6" s="15"/>
      <c r="I6" s="230"/>
      <c r="J6" s="9" t="s">
        <v>83</v>
      </c>
      <c r="K6" s="26">
        <f>+K8+(K9+K10+11)/20+K12</f>
        <v>226.55</v>
      </c>
      <c r="L6" s="230"/>
      <c r="N6" s="15"/>
      <c r="O6" s="26"/>
      <c r="P6" s="15"/>
      <c r="Q6" s="26"/>
      <c r="R6" s="15"/>
      <c r="S6" s="15"/>
    </row>
    <row r="7" spans="1:19">
      <c r="A7" s="15"/>
      <c r="B7" s="72"/>
      <c r="C7" s="48"/>
      <c r="D7" s="11"/>
      <c r="F7" s="57"/>
      <c r="G7" s="15"/>
      <c r="I7" s="230"/>
      <c r="J7" s="9" t="s">
        <v>42</v>
      </c>
      <c r="K7" s="26" t="s">
        <v>87</v>
      </c>
      <c r="L7" s="258"/>
      <c r="N7" s="15"/>
      <c r="O7" s="26"/>
      <c r="P7" s="15"/>
      <c r="Q7" s="26"/>
      <c r="R7" s="15"/>
      <c r="S7" s="15"/>
    </row>
    <row r="8" spans="1:19">
      <c r="A8" s="15"/>
      <c r="B8" s="72"/>
      <c r="C8" s="48"/>
      <c r="D8" s="11"/>
      <c r="F8" s="57"/>
      <c r="G8" s="15" t="s">
        <v>89</v>
      </c>
      <c r="H8" s="15" t="s">
        <v>94</v>
      </c>
      <c r="I8" s="258">
        <v>1</v>
      </c>
      <c r="J8" s="11" t="s">
        <v>1</v>
      </c>
      <c r="K8" s="10">
        <v>225</v>
      </c>
      <c r="L8" s="258">
        <f>+K8/$K$6*I8</f>
        <v>0.99315824321341861</v>
      </c>
      <c r="M8" s="232"/>
      <c r="N8" s="15"/>
      <c r="O8" s="26"/>
      <c r="P8" s="15"/>
      <c r="Q8" s="26"/>
      <c r="R8" s="15"/>
      <c r="S8" s="15"/>
    </row>
    <row r="9" spans="1:19">
      <c r="A9" s="15"/>
      <c r="B9" s="72"/>
      <c r="C9" s="48"/>
      <c r="D9" s="11"/>
      <c r="F9" s="57"/>
      <c r="G9" s="151" t="s">
        <v>84</v>
      </c>
      <c r="H9" s="151"/>
      <c r="I9" s="258">
        <v>0.02</v>
      </c>
      <c r="J9" s="11" t="s">
        <v>81</v>
      </c>
      <c r="K9" s="10">
        <v>10</v>
      </c>
      <c r="L9" s="258">
        <f>+K9/20/$K$6*I9</f>
        <v>4.4140366365040824E-5</v>
      </c>
      <c r="M9" s="232">
        <f>+L9*1000000</f>
        <v>44.140366365040826</v>
      </c>
      <c r="N9" s="15"/>
      <c r="O9" s="26"/>
      <c r="P9" s="15"/>
      <c r="Q9" s="26"/>
      <c r="R9" s="15"/>
      <c r="S9" s="15"/>
    </row>
    <row r="10" spans="1:19">
      <c r="A10" s="15"/>
      <c r="B10" s="72"/>
      <c r="C10" s="48"/>
      <c r="D10" s="11"/>
      <c r="F10" s="57"/>
      <c r="G10" s="151" t="s">
        <v>6</v>
      </c>
      <c r="H10" s="151"/>
      <c r="I10" s="258">
        <v>0.03</v>
      </c>
      <c r="J10" s="9" t="s">
        <v>81</v>
      </c>
      <c r="K10" s="26">
        <v>10</v>
      </c>
      <c r="L10" s="258">
        <f>+K10/20/$K$6*I10</f>
        <v>6.621054954756123E-5</v>
      </c>
      <c r="M10" s="232">
        <f>+L10*1000000</f>
        <v>66.210549547561229</v>
      </c>
      <c r="N10" s="15"/>
      <c r="O10" s="26"/>
      <c r="P10" s="15"/>
      <c r="Q10" s="26"/>
      <c r="R10" s="15"/>
      <c r="S10" s="15"/>
    </row>
    <row r="11" spans="1:19">
      <c r="A11" s="15"/>
      <c r="B11" s="72"/>
      <c r="C11" s="48"/>
      <c r="D11" s="11"/>
      <c r="F11" s="57"/>
      <c r="G11" s="15" t="s">
        <v>85</v>
      </c>
      <c r="I11" s="258">
        <v>1</v>
      </c>
      <c r="J11" s="11" t="s">
        <v>81</v>
      </c>
      <c r="K11" s="10">
        <v>1</v>
      </c>
      <c r="L11" s="258">
        <f>+K11/20/$K$6*I11</f>
        <v>2.2070183182520416E-4</v>
      </c>
      <c r="M11" s="232">
        <f>+L11*1000000</f>
        <v>220.70183182520415</v>
      </c>
      <c r="N11" s="202"/>
      <c r="O11" s="26"/>
      <c r="P11" s="15"/>
      <c r="Q11" s="26"/>
      <c r="R11" s="15"/>
      <c r="S11" s="15"/>
    </row>
    <row r="12" spans="1:19">
      <c r="A12" s="15"/>
      <c r="B12" s="72"/>
      <c r="C12" s="48"/>
      <c r="D12" s="11"/>
      <c r="F12" s="57"/>
      <c r="G12" s="15" t="s">
        <v>86</v>
      </c>
      <c r="I12" s="258">
        <v>1.5E-5</v>
      </c>
      <c r="J12" s="11" t="s">
        <v>1</v>
      </c>
      <c r="K12" s="10">
        <v>0</v>
      </c>
      <c r="L12" s="258">
        <f>+K12/$K$6*I12</f>
        <v>0</v>
      </c>
      <c r="M12" s="232">
        <f>+L12*1000000</f>
        <v>0</v>
      </c>
      <c r="N12" s="15"/>
      <c r="O12" s="26"/>
      <c r="P12" s="15"/>
      <c r="Q12" s="26"/>
      <c r="R12" s="15"/>
      <c r="S12" s="15"/>
    </row>
    <row r="13" spans="1:19">
      <c r="A13" s="15"/>
      <c r="B13" s="72"/>
      <c r="C13" s="48"/>
      <c r="D13" s="11"/>
      <c r="F13" s="57"/>
      <c r="G13" s="151" t="s">
        <v>92</v>
      </c>
      <c r="H13" s="151" t="s">
        <v>95</v>
      </c>
      <c r="I13" s="258">
        <v>1</v>
      </c>
      <c r="J13" s="11" t="s">
        <v>5</v>
      </c>
      <c r="K13" s="10">
        <v>2</v>
      </c>
      <c r="L13" s="258">
        <f>+K13/$K$6*I13</f>
        <v>8.8280732730081652E-3</v>
      </c>
      <c r="M13" s="232">
        <f>+L13*1000000</f>
        <v>8828.0732730081654</v>
      </c>
      <c r="N13" s="15"/>
      <c r="O13" s="26"/>
      <c r="P13" s="15"/>
      <c r="Q13" s="26"/>
      <c r="R13" s="15"/>
      <c r="S13" s="15"/>
    </row>
    <row r="14" spans="1:19">
      <c r="A14" s="15"/>
      <c r="B14" s="72"/>
      <c r="C14" s="48"/>
      <c r="D14" s="11"/>
      <c r="F14" s="57"/>
      <c r="G14" s="151" t="s">
        <v>93</v>
      </c>
      <c r="H14" s="151"/>
      <c r="I14" s="258">
        <v>1</v>
      </c>
      <c r="J14" s="11" t="s">
        <v>5</v>
      </c>
      <c r="K14" s="10">
        <v>5</v>
      </c>
      <c r="L14" s="258">
        <f>+K14/$K$6*I14</f>
        <v>2.2070183182520412E-2</v>
      </c>
      <c r="M14" s="232">
        <f>+L14*1000000</f>
        <v>22070.183182520414</v>
      </c>
      <c r="N14" s="15"/>
      <c r="O14" s="26"/>
      <c r="P14" s="15"/>
      <c r="Q14" s="26"/>
      <c r="R14" s="15"/>
      <c r="S14" s="15"/>
    </row>
    <row r="15" spans="1:19">
      <c r="A15" s="15"/>
      <c r="B15" s="72"/>
      <c r="C15" s="48"/>
      <c r="D15" s="11"/>
      <c r="F15" s="57"/>
      <c r="G15" s="151" t="s">
        <v>13</v>
      </c>
      <c r="H15" s="151"/>
      <c r="I15" s="258">
        <v>1</v>
      </c>
      <c r="J15" s="11" t="s">
        <v>81</v>
      </c>
      <c r="K15" s="10">
        <v>2</v>
      </c>
      <c r="L15" s="258">
        <f>+K15/20/$K$6*I15</f>
        <v>4.4140366365040833E-4</v>
      </c>
      <c r="M15" s="232">
        <f>+L15*1000000</f>
        <v>441.4036636504083</v>
      </c>
      <c r="N15" s="15"/>
      <c r="O15" s="26"/>
      <c r="P15" s="15"/>
      <c r="Q15" s="26"/>
      <c r="R15" s="15"/>
      <c r="S15" s="15"/>
    </row>
    <row r="16" spans="1:19">
      <c r="A16" s="15"/>
      <c r="B16" s="72"/>
      <c r="C16" s="48"/>
      <c r="D16" s="11"/>
      <c r="F16" s="57"/>
      <c r="G16" s="151" t="s">
        <v>15</v>
      </c>
      <c r="H16" s="151"/>
      <c r="I16" s="258">
        <v>1</v>
      </c>
      <c r="J16" s="11" t="s">
        <v>81</v>
      </c>
      <c r="K16" s="10">
        <v>5</v>
      </c>
      <c r="L16" s="258">
        <f>+K16/20/$K$6*I16</f>
        <v>1.1035091591260207E-3</v>
      </c>
      <c r="M16" s="232">
        <f>+L16*1000000</f>
        <v>1103.5091591260207</v>
      </c>
      <c r="N16" s="15"/>
      <c r="O16" s="26"/>
      <c r="P16" s="15"/>
      <c r="Q16" s="26"/>
      <c r="R16" s="15"/>
      <c r="S16" s="15"/>
    </row>
    <row r="17" spans="1:21">
      <c r="A17" s="15"/>
      <c r="B17" s="72"/>
      <c r="C17" s="48"/>
      <c r="D17" s="11"/>
      <c r="F17" s="57"/>
      <c r="G17" s="151"/>
      <c r="H17" s="151"/>
      <c r="I17" s="258"/>
      <c r="J17" s="11"/>
      <c r="K17" s="10"/>
      <c r="L17" s="258"/>
      <c r="M17" s="232"/>
      <c r="N17" s="15"/>
      <c r="O17" s="26"/>
      <c r="P17" s="15"/>
      <c r="Q17" s="26"/>
      <c r="R17" s="15"/>
      <c r="S17" s="15"/>
    </row>
    <row r="18" spans="1:21">
      <c r="A18" s="15"/>
      <c r="B18" s="72"/>
      <c r="C18" s="48"/>
      <c r="D18" s="11"/>
      <c r="F18" s="57"/>
      <c r="G18" s="151"/>
      <c r="H18" s="151"/>
      <c r="I18" s="257"/>
      <c r="J18" s="9"/>
      <c r="L18" s="230"/>
      <c r="M18" s="232"/>
      <c r="N18" s="202"/>
      <c r="O18" s="26"/>
      <c r="P18" s="15"/>
      <c r="Q18" s="26"/>
      <c r="R18" s="15"/>
      <c r="S18" s="15"/>
    </row>
    <row r="19" spans="1:21">
      <c r="A19" s="15"/>
      <c r="B19" s="72"/>
      <c r="C19" s="48"/>
      <c r="D19" s="11"/>
      <c r="F19" s="57"/>
      <c r="G19" s="151" t="s">
        <v>90</v>
      </c>
      <c r="H19" s="151"/>
      <c r="I19" s="230"/>
      <c r="J19" s="9"/>
      <c r="L19" s="230"/>
      <c r="M19" s="232"/>
      <c r="N19" s="15"/>
      <c r="O19" s="26"/>
      <c r="P19" s="15"/>
      <c r="Q19" s="26"/>
      <c r="R19" s="15"/>
      <c r="S19" s="15"/>
    </row>
    <row r="20" spans="1:21">
      <c r="A20" s="15"/>
      <c r="B20" s="72"/>
      <c r="C20" s="48"/>
      <c r="D20" s="11"/>
      <c r="F20" s="57"/>
      <c r="G20" s="151" t="s">
        <v>91</v>
      </c>
      <c r="H20" s="151"/>
      <c r="I20" s="11"/>
      <c r="J20" s="9"/>
      <c r="L20" s="230"/>
      <c r="N20" s="15"/>
      <c r="O20" s="26"/>
      <c r="P20" s="15"/>
      <c r="Q20" s="26"/>
      <c r="R20" s="15"/>
      <c r="S20" s="15"/>
    </row>
    <row r="21" spans="1:21">
      <c r="A21" s="15"/>
      <c r="B21" s="72"/>
      <c r="C21" s="48"/>
      <c r="D21" s="11"/>
      <c r="F21" s="57"/>
      <c r="G21" s="151" t="s">
        <v>96</v>
      </c>
      <c r="H21" s="151"/>
      <c r="I21" s="11"/>
      <c r="J21" s="9"/>
      <c r="L21" s="230"/>
      <c r="N21" s="15"/>
      <c r="O21" s="26"/>
      <c r="P21" s="15"/>
      <c r="Q21" s="26"/>
      <c r="R21" s="15"/>
      <c r="S21" s="15"/>
    </row>
    <row r="22" spans="1:21">
      <c r="A22" s="15"/>
      <c r="B22" s="72"/>
      <c r="C22" s="48"/>
      <c r="D22" s="11"/>
      <c r="F22" s="57"/>
      <c r="G22" s="151" t="s">
        <v>97</v>
      </c>
      <c r="H22" s="151"/>
      <c r="I22" s="11"/>
      <c r="J22" s="9"/>
      <c r="L22" s="230"/>
      <c r="M22" s="48" t="s">
        <v>98</v>
      </c>
      <c r="N22" s="15"/>
      <c r="O22" s="26"/>
      <c r="P22" s="15"/>
      <c r="Q22" s="26"/>
      <c r="R22" s="15"/>
      <c r="S22" s="15"/>
    </row>
    <row r="23" spans="1:21">
      <c r="A23" s="15"/>
      <c r="B23" s="72"/>
      <c r="C23" s="48"/>
      <c r="D23" s="11"/>
      <c r="F23" s="57"/>
      <c r="G23" s="151"/>
      <c r="H23" s="151"/>
      <c r="I23" s="11"/>
      <c r="J23" s="9"/>
      <c r="L23" s="230"/>
      <c r="N23" s="15"/>
      <c r="O23" s="26"/>
      <c r="P23" s="15"/>
      <c r="Q23" s="26"/>
      <c r="R23" s="15"/>
      <c r="S23" s="15"/>
    </row>
    <row r="24" spans="1:21">
      <c r="A24" s="15"/>
      <c r="B24" s="15" t="s">
        <v>75</v>
      </c>
      <c r="C24" s="48"/>
      <c r="D24" s="11"/>
      <c r="F24" s="57"/>
      <c r="G24" s="15"/>
      <c r="I24" s="11"/>
      <c r="J24" s="9"/>
      <c r="L24" s="230"/>
      <c r="N24" s="15"/>
      <c r="O24" s="26"/>
      <c r="P24" s="15"/>
      <c r="Q24" s="26"/>
      <c r="R24" s="15"/>
      <c r="S24" s="15"/>
    </row>
    <row r="25" spans="1:21">
      <c r="A25" s="15"/>
      <c r="B25" s="72"/>
      <c r="C25" s="48"/>
      <c r="D25" s="11"/>
      <c r="F25" s="57"/>
      <c r="G25" s="15"/>
      <c r="I25" s="11"/>
      <c r="J25" s="9"/>
      <c r="L25" s="230"/>
      <c r="N25" s="15"/>
      <c r="O25" s="26"/>
      <c r="P25" s="15"/>
      <c r="Q25" s="26"/>
      <c r="R25" s="15"/>
      <c r="S25" s="15"/>
    </row>
    <row r="26" spans="1:21">
      <c r="B26" s="51"/>
      <c r="C26" s="50" t="s">
        <v>31</v>
      </c>
      <c r="E26" s="155" t="s">
        <v>43</v>
      </c>
      <c r="F26" s="90">
        <v>1</v>
      </c>
      <c r="G26" s="125"/>
      <c r="H26" s="259"/>
      <c r="I26" s="121"/>
      <c r="J26" s="61">
        <v>0.5</v>
      </c>
      <c r="K26" s="122" t="s">
        <v>16</v>
      </c>
      <c r="L26" s="240"/>
      <c r="M26" s="233"/>
      <c r="N26" s="61">
        <v>8</v>
      </c>
      <c r="O26" s="122" t="s">
        <v>16</v>
      </c>
      <c r="P26" s="49"/>
      <c r="Q26" s="123"/>
      <c r="R26" s="61">
        <v>16</v>
      </c>
      <c r="S26" s="122" t="s">
        <v>16</v>
      </c>
      <c r="T26" s="49"/>
      <c r="U26" s="123"/>
    </row>
    <row r="27" spans="1:21">
      <c r="B27" t="s">
        <v>29</v>
      </c>
      <c r="C27" s="49" t="s">
        <v>31</v>
      </c>
      <c r="D27" s="50" t="s">
        <v>0</v>
      </c>
      <c r="E27" s="155" t="s">
        <v>51</v>
      </c>
      <c r="F27" s="87">
        <v>0.33</v>
      </c>
      <c r="G27" s="97"/>
      <c r="H27" s="57"/>
      <c r="I27" s="11"/>
      <c r="J27" s="41"/>
      <c r="K27" s="10"/>
      <c r="L27" s="241"/>
      <c r="N27" s="41"/>
      <c r="O27" s="10"/>
      <c r="P27" s="9"/>
      <c r="Q27" s="43"/>
      <c r="R27" s="41"/>
      <c r="S27" s="10"/>
      <c r="T27" s="9"/>
      <c r="U27" s="43"/>
    </row>
    <row r="28" spans="1:21" ht="15" thickBot="1">
      <c r="C28" s="8" t="s">
        <v>30</v>
      </c>
      <c r="D28" s="100" t="s">
        <v>42</v>
      </c>
      <c r="F28" s="57">
        <f>+F30/F27</f>
        <v>3.0303030303030303</v>
      </c>
      <c r="I28" s="11"/>
      <c r="J28" s="41">
        <f>+J$26*$F28</f>
        <v>1.5151515151515151</v>
      </c>
      <c r="K28" s="231" t="str">
        <f>+D28</f>
        <v>units</v>
      </c>
      <c r="L28" s="242"/>
      <c r="N28" s="41">
        <f>+N$26*$F28</f>
        <v>24.242424242424242</v>
      </c>
      <c r="O28" s="6" t="str">
        <f>+D28</f>
        <v>units</v>
      </c>
      <c r="P28" s="2"/>
      <c r="R28" s="41">
        <f>+R$26*$F28</f>
        <v>48.484848484848484</v>
      </c>
      <c r="S28" s="6" t="str">
        <f>+O28</f>
        <v>units</v>
      </c>
      <c r="T28" s="2"/>
      <c r="U28" s="35"/>
    </row>
    <row r="29" spans="1:21">
      <c r="C29" s="47" t="s">
        <v>41</v>
      </c>
      <c r="D29" s="45" t="s">
        <v>1</v>
      </c>
      <c r="E29" s="156" t="s">
        <v>46</v>
      </c>
      <c r="F29" s="91">
        <f>+F27*30</f>
        <v>9.9</v>
      </c>
      <c r="G29" s="97"/>
      <c r="H29" s="57"/>
      <c r="I29" s="11"/>
      <c r="J29" s="41"/>
      <c r="K29" s="10"/>
      <c r="L29" s="241"/>
      <c r="N29" s="41"/>
      <c r="O29" s="10"/>
      <c r="P29" s="9"/>
      <c r="Q29" s="43"/>
      <c r="R29" s="41"/>
      <c r="S29" s="10"/>
      <c r="T29" s="9"/>
      <c r="U29" s="43"/>
    </row>
    <row r="30" spans="1:21">
      <c r="B30" s="163" t="s">
        <v>47</v>
      </c>
      <c r="C30" s="49" t="s">
        <v>31</v>
      </c>
      <c r="D30" s="50" t="s">
        <v>0</v>
      </c>
      <c r="F30" s="90">
        <v>1</v>
      </c>
      <c r="G30" s="120"/>
      <c r="H30" s="260"/>
      <c r="I30" s="121"/>
      <c r="J30" s="61">
        <f>+J$26*$F30</f>
        <v>0.5</v>
      </c>
      <c r="K30" s="124" t="str">
        <f>+$D30</f>
        <v>oz</v>
      </c>
      <c r="L30" s="240"/>
      <c r="M30" s="233"/>
      <c r="N30" s="61">
        <f>+N$26*$F30</f>
        <v>8</v>
      </c>
      <c r="O30" s="124" t="str">
        <f>+$D30</f>
        <v>oz</v>
      </c>
      <c r="P30" s="49"/>
      <c r="Q30" s="123"/>
      <c r="R30" s="61">
        <f>+R$26*$F30</f>
        <v>16</v>
      </c>
      <c r="S30" s="124" t="str">
        <f>+$D30</f>
        <v>oz</v>
      </c>
      <c r="T30" s="49"/>
      <c r="U30" s="123"/>
    </row>
    <row r="31" spans="1:21">
      <c r="B31" s="163" t="s">
        <v>48</v>
      </c>
      <c r="C31" s="2" t="s">
        <v>41</v>
      </c>
      <c r="D31" s="14" t="s">
        <v>1</v>
      </c>
      <c r="F31" s="89">
        <f>+F30*30</f>
        <v>30</v>
      </c>
      <c r="G31" s="99"/>
      <c r="H31" s="261"/>
      <c r="I31" s="60"/>
      <c r="J31" s="41">
        <f>+J$26*$F31</f>
        <v>15</v>
      </c>
      <c r="K31" s="52" t="s">
        <v>57</v>
      </c>
      <c r="L31" s="242"/>
      <c r="N31" s="41">
        <f>+N$26*$F31</f>
        <v>240</v>
      </c>
      <c r="O31" s="52" t="str">
        <f>+$D31</f>
        <v>ml</v>
      </c>
      <c r="P31" s="2"/>
      <c r="R31" s="41">
        <f>+R$26*$F31</f>
        <v>480</v>
      </c>
      <c r="S31" s="52" t="str">
        <f>+$D31</f>
        <v>ml</v>
      </c>
      <c r="T31" s="2"/>
      <c r="U31" s="35"/>
    </row>
    <row r="32" spans="1:21" ht="15" thickBot="1">
      <c r="B32" s="51"/>
      <c r="C32" s="2" t="s">
        <v>41</v>
      </c>
      <c r="D32" s="8" t="s">
        <v>32</v>
      </c>
      <c r="F32" s="88">
        <f>+F30/128</f>
        <v>7.8125E-3</v>
      </c>
      <c r="G32" s="98"/>
      <c r="H32" s="88"/>
      <c r="I32" s="54"/>
      <c r="J32" s="55">
        <f>+J$26*$F32</f>
        <v>3.90625E-3</v>
      </c>
      <c r="K32" s="52" t="str">
        <f>+$D32</f>
        <v>gal</v>
      </c>
      <c r="L32" s="241"/>
      <c r="M32" s="53"/>
      <c r="N32" s="55">
        <f>+N$26*$F32</f>
        <v>6.25E-2</v>
      </c>
      <c r="O32" s="52" t="str">
        <f>+$D32</f>
        <v>gal</v>
      </c>
      <c r="P32" s="53"/>
      <c r="Q32" s="56"/>
      <c r="R32" s="55">
        <f>+R$26*$F32</f>
        <v>0.125</v>
      </c>
      <c r="S32" s="52" t="str">
        <f>+$D32</f>
        <v>gal</v>
      </c>
      <c r="T32" s="53"/>
      <c r="U32" s="56"/>
    </row>
    <row r="33" spans="1:23" ht="15" thickBot="1">
      <c r="B33" s="107" t="s">
        <v>17</v>
      </c>
      <c r="C33" s="108"/>
      <c r="D33" s="109"/>
      <c r="E33" s="157"/>
      <c r="F33" s="110">
        <v>7.6</v>
      </c>
      <c r="G33" s="111"/>
      <c r="H33" s="115"/>
      <c r="I33" s="112"/>
      <c r="J33" s="113"/>
      <c r="K33" s="114"/>
      <c r="L33" s="243"/>
      <c r="M33" s="108"/>
      <c r="N33" s="116"/>
      <c r="O33" s="114"/>
      <c r="P33" s="115"/>
      <c r="Q33" s="117"/>
      <c r="R33" s="116"/>
      <c r="S33" s="114"/>
      <c r="T33" s="115"/>
      <c r="U33" s="117"/>
    </row>
    <row r="34" spans="1:23">
      <c r="B34" s="127" t="s">
        <v>6</v>
      </c>
      <c r="C34" s="128">
        <v>0.03</v>
      </c>
      <c r="D34" s="129" t="s">
        <v>1</v>
      </c>
      <c r="E34" s="158"/>
      <c r="F34" s="130"/>
      <c r="G34" s="131">
        <f>+F34/F$31*$C34</f>
        <v>0</v>
      </c>
      <c r="H34" s="262"/>
      <c r="I34" s="132">
        <f>+G34*10^6</f>
        <v>0</v>
      </c>
      <c r="J34" s="133">
        <f>+J$26*$F34</f>
        <v>0</v>
      </c>
      <c r="K34" s="134" t="s">
        <v>1</v>
      </c>
      <c r="L34" s="244"/>
      <c r="M34" s="135"/>
      <c r="N34" s="133">
        <f>+N$26*$F34</f>
        <v>0</v>
      </c>
      <c r="O34" s="145" t="str">
        <f>+$D34</f>
        <v>ml</v>
      </c>
      <c r="P34" s="135">
        <f>+N34/30</f>
        <v>0</v>
      </c>
      <c r="Q34" s="136" t="s">
        <v>0</v>
      </c>
      <c r="R34" s="133">
        <f>+R$26*$F34</f>
        <v>0</v>
      </c>
      <c r="S34" s="145" t="str">
        <f>+$D34</f>
        <v>ml</v>
      </c>
      <c r="T34" s="135">
        <f>+R34/30</f>
        <v>0</v>
      </c>
      <c r="U34" s="136" t="s">
        <v>0</v>
      </c>
    </row>
    <row r="35" spans="1:23">
      <c r="B35" s="4" t="s">
        <v>56</v>
      </c>
      <c r="C35" s="2" t="s">
        <v>30</v>
      </c>
      <c r="D35" s="8" t="s">
        <v>1</v>
      </c>
      <c r="F35" s="76"/>
      <c r="G35" s="100"/>
      <c r="H35" s="258"/>
      <c r="I35" s="11"/>
      <c r="J35" s="77">
        <f>+J$26*$F35</f>
        <v>0</v>
      </c>
      <c r="K35" s="75" t="s">
        <v>1</v>
      </c>
      <c r="L35" s="242"/>
      <c r="M35" s="79"/>
      <c r="N35" s="169">
        <f>+N$26*$F35</f>
        <v>0</v>
      </c>
      <c r="O35" s="52" t="str">
        <f>+$D35</f>
        <v>ml</v>
      </c>
      <c r="P35" s="79"/>
      <c r="Q35" s="78"/>
      <c r="R35" s="169">
        <f>+R$26*$F35</f>
        <v>0</v>
      </c>
      <c r="S35" s="52" t="str">
        <f>+$D35</f>
        <v>ml</v>
      </c>
      <c r="T35" s="79"/>
      <c r="U35" s="78"/>
    </row>
    <row r="36" spans="1:23">
      <c r="B36" s="12"/>
      <c r="C36" s="2" t="s">
        <v>57</v>
      </c>
      <c r="D36" s="8" t="s">
        <v>0</v>
      </c>
      <c r="F36" s="76"/>
      <c r="G36" s="97"/>
      <c r="H36" s="57"/>
      <c r="I36" s="11"/>
      <c r="J36" s="77">
        <f>+J$26*$F36</f>
        <v>0</v>
      </c>
      <c r="K36" s="75" t="s">
        <v>0</v>
      </c>
      <c r="L36" s="242"/>
      <c r="M36" s="79"/>
      <c r="N36" s="77">
        <f>+N$26*$F36</f>
        <v>0</v>
      </c>
      <c r="O36" s="52" t="str">
        <f>+$D36</f>
        <v>oz</v>
      </c>
      <c r="P36" s="79"/>
      <c r="Q36" s="78"/>
      <c r="R36" s="77">
        <f>+R$26*$F36</f>
        <v>0</v>
      </c>
      <c r="S36" s="52" t="str">
        <f>+$D36</f>
        <v>oz</v>
      </c>
      <c r="T36" s="79"/>
      <c r="U36" s="78"/>
    </row>
    <row r="37" spans="1:23">
      <c r="B37" s="73" t="s">
        <v>26</v>
      </c>
      <c r="C37" s="137">
        <v>0.35</v>
      </c>
      <c r="D37" s="69" t="s">
        <v>1</v>
      </c>
      <c r="F37" s="138"/>
      <c r="G37" s="139">
        <f>+F37/F$31*$C37</f>
        <v>0</v>
      </c>
      <c r="H37" s="263"/>
      <c r="I37" s="140">
        <f>+G37*10^6</f>
        <v>0</v>
      </c>
      <c r="J37" s="82">
        <f>+J$26*$F37</f>
        <v>0</v>
      </c>
      <c r="K37" s="141" t="s">
        <v>1</v>
      </c>
      <c r="L37" s="245"/>
      <c r="M37" s="143"/>
      <c r="N37" s="142">
        <f>+N$26*$F37</f>
        <v>0</v>
      </c>
      <c r="O37" s="52" t="str">
        <f>+$D37</f>
        <v>ml</v>
      </c>
      <c r="P37" s="143"/>
      <c r="Q37" s="144"/>
      <c r="R37" s="142">
        <f>+R$26*$F37</f>
        <v>0</v>
      </c>
      <c r="S37" s="52" t="str">
        <f>+$D37</f>
        <v>ml</v>
      </c>
      <c r="T37" s="143"/>
      <c r="U37" s="144"/>
    </row>
    <row r="39" spans="1:23">
      <c r="B39" s="206" t="s">
        <v>54</v>
      </c>
      <c r="C39" s="207">
        <v>0.03</v>
      </c>
      <c r="D39" s="208" t="s">
        <v>1</v>
      </c>
      <c r="E39" s="155">
        <v>4.7</v>
      </c>
      <c r="F39" s="209"/>
      <c r="G39" s="96"/>
      <c r="H39" s="154"/>
      <c r="I39" s="84"/>
      <c r="J39" s="40"/>
      <c r="K39" s="52"/>
      <c r="L39" s="150"/>
      <c r="M39" s="234"/>
      <c r="N39" s="40"/>
      <c r="O39" s="52"/>
      <c r="P39" s="2"/>
      <c r="R39" s="40"/>
      <c r="S39" s="52"/>
      <c r="T39" s="2"/>
      <c r="U39" s="35"/>
    </row>
    <row r="40" spans="1:23">
      <c r="B40" s="206" t="s">
        <v>55</v>
      </c>
      <c r="C40" s="207">
        <v>0.03</v>
      </c>
      <c r="D40" s="208" t="s">
        <v>1</v>
      </c>
      <c r="E40" s="155">
        <v>4.7</v>
      </c>
      <c r="F40" s="210"/>
      <c r="G40" s="96"/>
      <c r="H40" s="154"/>
      <c r="I40" s="84"/>
      <c r="J40" s="40"/>
      <c r="K40" s="52"/>
      <c r="L40" s="150"/>
      <c r="M40" s="234"/>
      <c r="N40" s="40"/>
      <c r="O40" s="52"/>
      <c r="P40" s="2"/>
      <c r="R40" s="40"/>
      <c r="S40" s="52"/>
      <c r="T40" s="2"/>
      <c r="U40" s="35"/>
    </row>
    <row r="41" spans="1:23">
      <c r="B41" s="73" t="s">
        <v>27</v>
      </c>
      <c r="C41" s="137">
        <v>0.3</v>
      </c>
      <c r="D41" s="69" t="s">
        <v>0</v>
      </c>
      <c r="F41" s="70"/>
      <c r="G41" s="96"/>
      <c r="H41" s="154"/>
      <c r="I41" s="58"/>
      <c r="J41" s="41"/>
      <c r="L41" s="242"/>
      <c r="N41" s="41"/>
      <c r="O41" s="52"/>
      <c r="P41" s="2"/>
      <c r="R41" s="41"/>
      <c r="S41" s="52"/>
      <c r="T41" s="2"/>
      <c r="U41" s="35"/>
    </row>
    <row r="42" spans="1:23" s="15" customFormat="1">
      <c r="A42"/>
      <c r="B42"/>
      <c r="C42" s="31"/>
      <c r="D42" s="8"/>
      <c r="E42" s="155"/>
      <c r="F42" s="57"/>
      <c r="G42" s="96"/>
      <c r="H42" s="154"/>
      <c r="I42" s="58"/>
      <c r="J42" s="41"/>
      <c r="K42" s="26"/>
      <c r="L42" s="242"/>
      <c r="M42" s="48"/>
      <c r="N42" s="41"/>
      <c r="O42" s="26"/>
      <c r="P42" s="2"/>
      <c r="Q42" s="35"/>
      <c r="R42" s="41"/>
      <c r="S42" s="26"/>
      <c r="T42" s="2"/>
      <c r="U42" s="35"/>
    </row>
    <row r="43" spans="1:23" s="15" customFormat="1">
      <c r="A43"/>
      <c r="B43" s="3" t="s">
        <v>44</v>
      </c>
      <c r="C43" s="62" t="s">
        <v>30</v>
      </c>
      <c r="D43" s="23" t="s">
        <v>0</v>
      </c>
      <c r="E43" s="155"/>
      <c r="F43" s="63"/>
      <c r="G43" s="146" t="str">
        <f>+D43</f>
        <v>oz</v>
      </c>
      <c r="H43" s="72"/>
      <c r="I43" s="65"/>
      <c r="J43" s="147">
        <f>+J$26*$F43</f>
        <v>0</v>
      </c>
      <c r="K43" s="28" t="str">
        <f>+D43</f>
        <v>oz</v>
      </c>
      <c r="L43" s="246"/>
      <c r="M43" s="235"/>
      <c r="N43" s="147">
        <f>+N$26*$F43</f>
        <v>0</v>
      </c>
      <c r="O43" s="148" t="str">
        <f>+$D43</f>
        <v>oz</v>
      </c>
      <c r="P43" s="3"/>
      <c r="Q43" s="149"/>
      <c r="R43" s="147">
        <f>+R$26*$F43</f>
        <v>0</v>
      </c>
      <c r="S43" s="148" t="str">
        <f>+$D43</f>
        <v>oz</v>
      </c>
      <c r="T43" s="3"/>
      <c r="U43" s="149"/>
    </row>
    <row r="44" spans="1:23" s="15" customFormat="1">
      <c r="A44"/>
      <c r="B44" s="73"/>
      <c r="E44" s="159"/>
      <c r="K44" s="106"/>
      <c r="L44" s="247"/>
      <c r="M44" s="48"/>
    </row>
    <row r="45" spans="1:23" s="15" customFormat="1">
      <c r="A45"/>
      <c r="B45" s="119" t="s">
        <v>34</v>
      </c>
      <c r="C45" s="2" t="s">
        <v>45</v>
      </c>
      <c r="D45" s="69" t="s">
        <v>0</v>
      </c>
      <c r="E45" s="155"/>
      <c r="F45" s="70"/>
      <c r="G45" s="102" t="str">
        <f>+D45</f>
        <v>oz</v>
      </c>
      <c r="H45" s="64"/>
      <c r="I45" s="71"/>
      <c r="J45" s="81">
        <f>+J$26*$F45</f>
        <v>0</v>
      </c>
      <c r="K45" s="66" t="str">
        <f>+D45</f>
        <v>oz</v>
      </c>
      <c r="L45" s="248"/>
      <c r="M45" s="190"/>
      <c r="N45" s="81">
        <f>+N$26*$F45</f>
        <v>0</v>
      </c>
      <c r="O45" s="52" t="str">
        <f>+$D45</f>
        <v>oz</v>
      </c>
      <c r="P45" s="67"/>
      <c r="Q45" s="68"/>
      <c r="R45" s="81">
        <f>+R$26*$F45</f>
        <v>0</v>
      </c>
      <c r="S45" s="52" t="str">
        <f>+$D45</f>
        <v>oz</v>
      </c>
      <c r="T45" s="67"/>
      <c r="U45" s="68"/>
    </row>
    <row r="46" spans="1:23" s="15" customFormat="1">
      <c r="A46"/>
      <c r="B46" s="119"/>
      <c r="C46" s="2" t="s">
        <v>41</v>
      </c>
      <c r="D46" s="69" t="s">
        <v>1</v>
      </c>
      <c r="E46" s="155"/>
      <c r="F46" s="199"/>
      <c r="G46" s="200" t="str">
        <f>+D46</f>
        <v>ml</v>
      </c>
      <c r="H46" s="199"/>
      <c r="I46" s="140"/>
      <c r="J46" s="198">
        <f>+J$26*$F46</f>
        <v>0</v>
      </c>
      <c r="K46" s="201" t="str">
        <f>+D46</f>
        <v>ml</v>
      </c>
      <c r="L46" s="245"/>
      <c r="M46" s="236"/>
      <c r="N46" s="198">
        <f>+N$26*$F46</f>
        <v>0</v>
      </c>
      <c r="O46" s="202" t="str">
        <f>+$D46</f>
        <v>ml</v>
      </c>
      <c r="P46" s="203"/>
      <c r="Q46" s="204"/>
      <c r="R46" s="198">
        <f>+R$26*$F46</f>
        <v>0</v>
      </c>
      <c r="S46" s="202" t="str">
        <f>+$D46</f>
        <v>ml</v>
      </c>
      <c r="T46" s="203"/>
      <c r="U46" s="204"/>
      <c r="V46" s="205"/>
    </row>
    <row r="47" spans="1:23" s="15" customFormat="1">
      <c r="A47"/>
      <c r="B47" s="51" t="s">
        <v>71</v>
      </c>
      <c r="C47" s="13"/>
      <c r="D47" s="14"/>
      <c r="E47" s="155"/>
      <c r="F47" s="59"/>
      <c r="G47" s="95"/>
      <c r="I47" s="60"/>
      <c r="J47" s="41"/>
      <c r="K47" s="10"/>
      <c r="L47" s="242"/>
      <c r="M47" s="48"/>
      <c r="N47" s="40"/>
      <c r="O47" s="10"/>
      <c r="P47" s="2"/>
      <c r="Q47" s="35"/>
      <c r="R47" s="61" t="e">
        <f>(+R49+T51+R61)/R49</f>
        <v>#DIV/0!</v>
      </c>
      <c r="S47" s="10"/>
      <c r="T47" s="2"/>
      <c r="U47" s="35"/>
    </row>
    <row r="48" spans="1:23" s="15" customFormat="1">
      <c r="A48"/>
      <c r="B48" s="12" t="s">
        <v>37</v>
      </c>
      <c r="C48" s="13" t="s">
        <v>31</v>
      </c>
      <c r="D48" s="14" t="s">
        <v>0</v>
      </c>
      <c r="E48" s="14"/>
      <c r="F48" s="59">
        <v>2</v>
      </c>
      <c r="G48" s="165">
        <f>+F48*29.57</f>
        <v>59.14</v>
      </c>
      <c r="H48" s="38"/>
      <c r="I48" s="60" t="s">
        <v>1</v>
      </c>
      <c r="J48" s="40">
        <f>+J$26*$F48</f>
        <v>1</v>
      </c>
      <c r="K48" s="166" t="str">
        <f>+D48</f>
        <v>oz</v>
      </c>
      <c r="L48" s="249">
        <f>+$G48*J26</f>
        <v>29.57</v>
      </c>
      <c r="M48" s="234"/>
      <c r="N48" s="40">
        <f>+N$26*$F48</f>
        <v>16</v>
      </c>
      <c r="O48" s="167" t="str">
        <f>+$D48</f>
        <v>oz</v>
      </c>
      <c r="P48" s="40">
        <f>+G48*N26</f>
        <v>473.12</v>
      </c>
      <c r="Q48" s="168"/>
      <c r="R48" s="40">
        <f>+R$26*$F48</f>
        <v>32</v>
      </c>
      <c r="S48" s="167" t="str">
        <f>+$D48</f>
        <v>oz</v>
      </c>
      <c r="T48" s="40">
        <f>+$G48*R26</f>
        <v>946.24</v>
      </c>
      <c r="U48" s="168" t="s">
        <v>1</v>
      </c>
      <c r="V48" s="38"/>
      <c r="W48" s="38"/>
    </row>
    <row r="49" spans="1:23" s="15" customFormat="1">
      <c r="A49"/>
      <c r="B49" t="s">
        <v>66</v>
      </c>
      <c r="C49" s="64"/>
      <c r="D49" s="69" t="s">
        <v>1</v>
      </c>
      <c r="E49" s="155"/>
      <c r="F49" s="138">
        <v>0</v>
      </c>
      <c r="G49" s="211"/>
      <c r="H49" s="138"/>
      <c r="I49" s="212"/>
      <c r="J49" s="142">
        <f>+J$26*$F49</f>
        <v>0</v>
      </c>
      <c r="K49" s="141" t="str">
        <f>+D49</f>
        <v>ml</v>
      </c>
      <c r="L49" s="248"/>
      <c r="M49" s="143"/>
      <c r="N49" s="214">
        <f>+N$26*$F49</f>
        <v>0</v>
      </c>
      <c r="O49" s="215" t="str">
        <f>+$D49</f>
        <v>ml</v>
      </c>
      <c r="P49" s="213"/>
      <c r="Q49" s="144"/>
      <c r="R49" s="214">
        <f>+R$26*$F49</f>
        <v>0</v>
      </c>
      <c r="S49" s="215" t="str">
        <f>+$D49</f>
        <v>ml</v>
      </c>
      <c r="T49" s="213"/>
      <c r="U49" s="144"/>
      <c r="V49" s="64"/>
      <c r="W49" s="64"/>
    </row>
    <row r="50" spans="1:23" s="15" customFormat="1" ht="15" thickBot="1">
      <c r="A50"/>
      <c r="B50" s="73"/>
      <c r="C50" s="67" t="s">
        <v>41</v>
      </c>
      <c r="D50" s="69" t="s">
        <v>0</v>
      </c>
      <c r="E50" s="155"/>
      <c r="F50" s="138">
        <f>+F49/29.57</f>
        <v>0</v>
      </c>
      <c r="G50" s="211"/>
      <c r="H50" s="138"/>
      <c r="I50" s="212"/>
      <c r="J50" s="142">
        <f>+J$26*$F50</f>
        <v>0</v>
      </c>
      <c r="K50" s="141" t="str">
        <f>+D50</f>
        <v>oz</v>
      </c>
      <c r="L50" s="248"/>
      <c r="M50" s="143"/>
      <c r="N50" s="142">
        <f>+N$26*$F50</f>
        <v>0</v>
      </c>
      <c r="O50" s="141" t="str">
        <f>+D50</f>
        <v>oz</v>
      </c>
      <c r="P50" s="213"/>
      <c r="Q50" s="144"/>
      <c r="R50" s="142">
        <f>+R$26*$F50</f>
        <v>0</v>
      </c>
      <c r="S50" s="75" t="str">
        <f>D50</f>
        <v>oz</v>
      </c>
      <c r="T50" s="213"/>
      <c r="U50" s="144"/>
      <c r="V50" s="64"/>
      <c r="W50" s="64"/>
    </row>
    <row r="51" spans="1:23" s="15" customFormat="1">
      <c r="A51"/>
      <c r="B51" s="216" t="s">
        <v>68</v>
      </c>
      <c r="C51" s="164"/>
      <c r="D51" s="44"/>
      <c r="E51" s="160"/>
      <c r="F51" s="152"/>
      <c r="G51" s="103"/>
      <c r="H51" s="44"/>
      <c r="I51" s="44"/>
      <c r="J51" s="24"/>
      <c r="K51" s="46"/>
      <c r="L51" s="250" t="s">
        <v>39</v>
      </c>
      <c r="M51" s="47"/>
      <c r="N51" s="24" t="s">
        <v>65</v>
      </c>
      <c r="O51" s="46"/>
      <c r="P51" s="47">
        <f>SUM(N53:N59)</f>
        <v>8</v>
      </c>
      <c r="Q51" s="80" t="s">
        <v>5</v>
      </c>
      <c r="R51" s="24"/>
      <c r="S51" s="46"/>
      <c r="T51" s="47">
        <f>SUM(R53:R59)</f>
        <v>16</v>
      </c>
      <c r="U51" s="80" t="s">
        <v>5</v>
      </c>
    </row>
    <row r="52" spans="1:23" s="15" customFormat="1">
      <c r="A52"/>
      <c r="B52" s="72" t="s">
        <v>76</v>
      </c>
      <c r="C52" s="229">
        <v>1</v>
      </c>
      <c r="D52" s="48" t="s">
        <v>78</v>
      </c>
      <c r="E52" s="159"/>
      <c r="F52" s="153"/>
      <c r="G52" s="95"/>
      <c r="J52" s="41"/>
      <c r="K52" s="26"/>
      <c r="L52" s="251"/>
      <c r="M52" s="48"/>
      <c r="N52" s="41"/>
      <c r="O52" s="26"/>
      <c r="P52" s="48"/>
      <c r="Q52" s="35"/>
      <c r="R52" s="41"/>
      <c r="S52" s="26"/>
      <c r="T52" s="48"/>
      <c r="U52" s="35"/>
    </row>
    <row r="53" spans="1:23" s="15" customFormat="1">
      <c r="A53"/>
      <c r="B53" s="176" t="s">
        <v>50</v>
      </c>
      <c r="C53" s="177">
        <v>1</v>
      </c>
      <c r="D53" s="170" t="s">
        <v>5</v>
      </c>
      <c r="E53" s="170"/>
      <c r="F53" s="178"/>
      <c r="G53" s="171"/>
      <c r="H53" s="264"/>
      <c r="I53" s="179"/>
      <c r="J53" s="180"/>
      <c r="K53" s="172"/>
      <c r="L53" s="183"/>
      <c r="M53" s="237"/>
      <c r="N53" s="180"/>
      <c r="O53" s="172"/>
      <c r="P53" s="173"/>
      <c r="Q53" s="174"/>
      <c r="R53" s="180"/>
      <c r="S53" s="172"/>
      <c r="T53" s="173"/>
      <c r="U53" s="174"/>
      <c r="V53" s="175"/>
    </row>
    <row r="54" spans="1:23" s="15" customFormat="1">
      <c r="A54"/>
      <c r="B54" s="181" t="s">
        <v>52</v>
      </c>
      <c r="C54" s="177">
        <v>1</v>
      </c>
      <c r="D54" s="170" t="s">
        <v>5</v>
      </c>
      <c r="E54" s="170"/>
      <c r="F54" s="182"/>
      <c r="G54" s="171"/>
      <c r="H54" s="264"/>
      <c r="I54" s="179"/>
      <c r="J54" s="180"/>
      <c r="K54" s="172"/>
      <c r="L54" s="183"/>
      <c r="M54" s="237"/>
      <c r="N54" s="180"/>
      <c r="O54" s="172"/>
      <c r="P54" s="173"/>
      <c r="Q54" s="174"/>
      <c r="R54" s="180"/>
      <c r="S54" s="172"/>
      <c r="T54" s="173"/>
      <c r="U54" s="174"/>
      <c r="V54" s="176"/>
    </row>
    <row r="55" spans="1:23" s="15" customFormat="1">
      <c r="A55"/>
      <c r="B55" s="181" t="s">
        <v>53</v>
      </c>
      <c r="C55" s="177">
        <v>1</v>
      </c>
      <c r="D55" s="170" t="s">
        <v>5</v>
      </c>
      <c r="E55" s="170"/>
      <c r="F55" s="182"/>
      <c r="G55" s="171"/>
      <c r="H55" s="264"/>
      <c r="I55" s="179"/>
      <c r="J55" s="180"/>
      <c r="K55" s="172"/>
      <c r="L55" s="183"/>
      <c r="M55" s="237"/>
      <c r="N55" s="180"/>
      <c r="O55" s="172"/>
      <c r="P55" s="173"/>
      <c r="Q55" s="174"/>
      <c r="R55" s="180"/>
      <c r="S55" s="172"/>
      <c r="T55" s="173"/>
      <c r="U55" s="174"/>
      <c r="V55" s="176"/>
    </row>
    <row r="56" spans="1:23" s="15" customFormat="1">
      <c r="A56"/>
      <c r="B56" s="181" t="s">
        <v>77</v>
      </c>
      <c r="C56" s="177">
        <v>1</v>
      </c>
      <c r="D56" s="170" t="s">
        <v>5</v>
      </c>
      <c r="E56" s="170"/>
      <c r="F56" s="182">
        <v>1.5</v>
      </c>
      <c r="G56" s="96">
        <f>+F56/F$31*$C56</f>
        <v>0.05</v>
      </c>
      <c r="H56" s="154"/>
      <c r="I56" s="58">
        <f>+G56*10^6</f>
        <v>50000</v>
      </c>
      <c r="J56" s="180"/>
      <c r="K56" s="172"/>
      <c r="L56" s="183"/>
      <c r="M56" s="237"/>
      <c r="N56" s="180"/>
      <c r="O56" s="172"/>
      <c r="P56" s="173"/>
      <c r="Q56" s="174"/>
      <c r="R56" s="180"/>
      <c r="S56" s="172"/>
      <c r="T56" s="173"/>
      <c r="U56" s="174"/>
      <c r="V56" s="176"/>
    </row>
    <row r="57" spans="1:23" s="15" customFormat="1">
      <c r="A57"/>
      <c r="B57" t="s">
        <v>35</v>
      </c>
      <c r="C57" s="31">
        <v>1</v>
      </c>
      <c r="D57" s="8" t="s">
        <v>5</v>
      </c>
      <c r="E57" s="155"/>
      <c r="F57" s="153">
        <v>1</v>
      </c>
      <c r="G57" s="96">
        <f>+F57/F$31*$C57</f>
        <v>3.3333333333333333E-2</v>
      </c>
      <c r="H57" s="154"/>
      <c r="I57" s="58">
        <f>+G57*10^6</f>
        <v>33333.333333333336</v>
      </c>
      <c r="J57" s="41">
        <f>+J$26*$F57</f>
        <v>0.5</v>
      </c>
      <c r="K57" s="52" t="str">
        <f>+$D57</f>
        <v>gm</v>
      </c>
      <c r="L57" s="242"/>
      <c r="M57" s="48"/>
      <c r="N57" s="41">
        <f>+N$26*$F57</f>
        <v>8</v>
      </c>
      <c r="O57" s="52" t="str">
        <f>+$D57</f>
        <v>gm</v>
      </c>
      <c r="P57" s="2"/>
      <c r="Q57" s="35"/>
      <c r="R57" s="41">
        <f>+R$26*$F57</f>
        <v>16</v>
      </c>
      <c r="S57" s="52" t="str">
        <f>+$D57</f>
        <v>gm</v>
      </c>
      <c r="T57" s="2"/>
      <c r="U57" s="35"/>
    </row>
    <row r="58" spans="1:23" s="15" customFormat="1">
      <c r="A58"/>
      <c r="B58" s="181" t="s">
        <v>79</v>
      </c>
      <c r="C58" s="31">
        <v>1</v>
      </c>
      <c r="D58" s="8" t="s">
        <v>5</v>
      </c>
      <c r="E58" s="155"/>
      <c r="F58" s="153">
        <v>1</v>
      </c>
      <c r="G58" s="96">
        <f>+F58/F$31*$C58</f>
        <v>3.3333333333333333E-2</v>
      </c>
      <c r="H58" s="154"/>
      <c r="I58" s="58">
        <f>+G58*10^6</f>
        <v>33333.333333333336</v>
      </c>
      <c r="J58" s="41"/>
      <c r="K58" s="52"/>
      <c r="L58" s="242"/>
      <c r="M58" s="48"/>
      <c r="N58" s="41"/>
      <c r="O58" s="52"/>
      <c r="P58" s="2"/>
      <c r="Q58" s="35"/>
      <c r="R58" s="41"/>
      <c r="S58" s="52"/>
      <c r="T58" s="2"/>
      <c r="U58" s="35"/>
    </row>
    <row r="59" spans="1:23" s="15" customFormat="1">
      <c r="A59"/>
      <c r="B59" t="s">
        <v>36</v>
      </c>
      <c r="C59" s="31">
        <v>1</v>
      </c>
      <c r="D59" s="8" t="s">
        <v>5</v>
      </c>
      <c r="E59" s="155"/>
      <c r="F59" s="153"/>
      <c r="G59" s="96"/>
      <c r="H59" s="154"/>
      <c r="I59" s="58"/>
      <c r="J59" s="41"/>
      <c r="K59" s="52"/>
      <c r="L59" s="242"/>
      <c r="M59" s="48"/>
      <c r="N59" s="41"/>
      <c r="O59" s="52"/>
      <c r="P59" s="2"/>
      <c r="Q59" s="35"/>
      <c r="R59" s="41"/>
      <c r="S59" s="52"/>
      <c r="T59" s="2"/>
      <c r="U59" s="35"/>
    </row>
    <row r="60" spans="1:23" s="15" customFormat="1" ht="15" thickBot="1">
      <c r="A60"/>
      <c r="B60"/>
      <c r="K60" s="106"/>
      <c r="L60" s="247"/>
      <c r="M60" s="48"/>
      <c r="U60" s="35"/>
    </row>
    <row r="61" spans="1:23" s="15" customFormat="1">
      <c r="B61" s="3" t="s">
        <v>67</v>
      </c>
      <c r="C61" s="2" t="s">
        <v>18</v>
      </c>
      <c r="D61" s="23" t="s">
        <v>1</v>
      </c>
      <c r="E61" s="155"/>
      <c r="F61" s="57">
        <f>+F62/20</f>
        <v>0.45</v>
      </c>
      <c r="G61" s="126" t="s">
        <v>28</v>
      </c>
      <c r="H61" s="84"/>
      <c r="I61" s="74" t="s">
        <v>33</v>
      </c>
      <c r="J61" s="41">
        <f>+J$26*$F61</f>
        <v>0.22500000000000001</v>
      </c>
      <c r="K61" s="28" t="s">
        <v>1</v>
      </c>
      <c r="L61" s="242"/>
      <c r="M61" s="48"/>
      <c r="N61" s="41">
        <f>+N$26*$F61</f>
        <v>3.6</v>
      </c>
      <c r="O61" s="26" t="s">
        <v>1</v>
      </c>
      <c r="P61" s="2"/>
      <c r="Q61" s="35"/>
      <c r="R61" s="41">
        <f>+R$26*$F61</f>
        <v>7.2</v>
      </c>
      <c r="S61" s="26" t="s">
        <v>1</v>
      </c>
      <c r="T61" s="2"/>
      <c r="U61" s="80"/>
    </row>
    <row r="62" spans="1:23" s="15" customFormat="1" ht="15" thickBot="1">
      <c r="B62" s="72" t="s">
        <v>49</v>
      </c>
      <c r="C62" s="48" t="s">
        <v>30</v>
      </c>
      <c r="D62" s="8" t="s">
        <v>3</v>
      </c>
      <c r="E62" s="155"/>
      <c r="F62" s="57">
        <f>+F65+F66+F67+F68+F70</f>
        <v>9</v>
      </c>
      <c r="G62" s="186">
        <f>+F62/F$29*100</f>
        <v>90.909090909090907</v>
      </c>
      <c r="H62" s="265"/>
      <c r="J62" s="41">
        <f>+J$26*$F62</f>
        <v>4.5</v>
      </c>
      <c r="K62" s="187" t="str">
        <f>+D62</f>
        <v>drop</v>
      </c>
      <c r="L62" s="241"/>
      <c r="M62" s="48"/>
      <c r="N62" s="41"/>
      <c r="O62" s="187"/>
      <c r="P62" s="48"/>
      <c r="Q62" s="35"/>
      <c r="R62" s="41"/>
      <c r="S62" s="187"/>
      <c r="T62" s="48"/>
      <c r="U62" s="35"/>
    </row>
    <row r="63" spans="1:23" s="18" customFormat="1" ht="15" thickBot="1">
      <c r="B63" s="188" t="s">
        <v>60</v>
      </c>
      <c r="C63" s="19"/>
      <c r="D63" s="22"/>
      <c r="E63" s="161"/>
      <c r="F63" s="92">
        <f>+F70+F66</f>
        <v>0</v>
      </c>
      <c r="G63" s="197" t="s">
        <v>3</v>
      </c>
      <c r="H63" s="197"/>
      <c r="J63" s="92">
        <f>+J70+J66</f>
        <v>0</v>
      </c>
      <c r="K63" s="197" t="s">
        <v>3</v>
      </c>
      <c r="L63" s="252"/>
      <c r="M63" s="19"/>
      <c r="N63" s="92">
        <f>+N70+N66</f>
        <v>0</v>
      </c>
      <c r="O63" s="197" t="s">
        <v>3</v>
      </c>
      <c r="P63" s="19">
        <f>+N63/20</f>
        <v>0</v>
      </c>
      <c r="Q63" s="37" t="s">
        <v>1</v>
      </c>
      <c r="R63" s="92">
        <f>+R70+R66</f>
        <v>0</v>
      </c>
      <c r="S63" s="197" t="s">
        <v>3</v>
      </c>
      <c r="T63" s="19">
        <f>+R63/20</f>
        <v>0</v>
      </c>
      <c r="U63" s="37" t="s">
        <v>1</v>
      </c>
    </row>
    <row r="64" spans="1:23" s="18" customFormat="1" ht="15" thickBot="1">
      <c r="B64" s="188" t="s">
        <v>80</v>
      </c>
      <c r="C64" s="32">
        <v>1</v>
      </c>
      <c r="D64" s="22" t="s">
        <v>1</v>
      </c>
      <c r="E64" s="161"/>
      <c r="F64" s="92">
        <v>15</v>
      </c>
      <c r="G64" s="104">
        <f>+F64/F$31*$C64</f>
        <v>0.5</v>
      </c>
      <c r="H64" s="266"/>
      <c r="I64" s="85">
        <f>+G64*10^6</f>
        <v>500000</v>
      </c>
      <c r="J64" s="57"/>
      <c r="K64" s="197"/>
      <c r="L64" s="252"/>
      <c r="M64" s="19"/>
      <c r="N64" s="57"/>
      <c r="O64" s="52"/>
      <c r="P64" s="19"/>
      <c r="Q64" s="37"/>
      <c r="R64" s="57"/>
      <c r="S64" s="52"/>
      <c r="T64" s="19"/>
      <c r="U64" s="37"/>
    </row>
    <row r="65" spans="2:21" s="18" customFormat="1">
      <c r="B65" s="18" t="s">
        <v>2</v>
      </c>
      <c r="C65" s="32">
        <v>0.02</v>
      </c>
      <c r="D65" s="22" t="s">
        <v>3</v>
      </c>
      <c r="E65" s="161"/>
      <c r="F65" s="92">
        <v>9</v>
      </c>
      <c r="G65" s="104">
        <f>+F65/20/F$31*$C65</f>
        <v>3.0000000000000003E-4</v>
      </c>
      <c r="H65" s="266"/>
      <c r="I65" s="85">
        <f>+G65*10^6</f>
        <v>300</v>
      </c>
      <c r="J65" s="24">
        <f>+J$26*$F65</f>
        <v>4.5</v>
      </c>
      <c r="K65" s="27" t="s">
        <v>3</v>
      </c>
      <c r="L65" s="252">
        <f>+J65/20</f>
        <v>0.22500000000000001</v>
      </c>
      <c r="M65" s="19" t="s">
        <v>1</v>
      </c>
      <c r="N65" s="24">
        <f>+N$26*$F65</f>
        <v>72</v>
      </c>
      <c r="O65" s="52" t="str">
        <f t="shared" ref="O65:O70" si="0">+$D65</f>
        <v>drop</v>
      </c>
      <c r="P65" s="19">
        <f>+N65/20</f>
        <v>3.6</v>
      </c>
      <c r="Q65" s="37" t="s">
        <v>1</v>
      </c>
      <c r="R65" s="24">
        <f>+R$26*$F65</f>
        <v>144</v>
      </c>
      <c r="S65" s="52" t="str">
        <f t="shared" ref="S65:S70" si="1">+$D65</f>
        <v>drop</v>
      </c>
      <c r="T65" s="19">
        <f>+R65/20</f>
        <v>7.2</v>
      </c>
      <c r="U65" s="37" t="s">
        <v>1</v>
      </c>
    </row>
    <row r="66" spans="2:21">
      <c r="B66" t="s">
        <v>4</v>
      </c>
      <c r="C66" s="31">
        <v>0.95</v>
      </c>
      <c r="D66" s="8" t="s">
        <v>3</v>
      </c>
      <c r="F66" s="57"/>
      <c r="G66" s="96">
        <f>+F66/20/F$31*$C66</f>
        <v>0</v>
      </c>
      <c r="H66" s="154"/>
      <c r="I66" s="58">
        <f>+G66*10^6</f>
        <v>0</v>
      </c>
      <c r="J66" s="41">
        <f>+J$26*$F66</f>
        <v>0</v>
      </c>
      <c r="K66" s="26" t="str">
        <f>+D$66</f>
        <v>drop</v>
      </c>
      <c r="L66" s="242"/>
      <c r="M66" s="238"/>
      <c r="N66" s="41">
        <f>+N$26*$F66</f>
        <v>0</v>
      </c>
      <c r="O66" s="52" t="str">
        <f t="shared" si="0"/>
        <v>drop</v>
      </c>
      <c r="P66" s="2">
        <f>+N66/20</f>
        <v>0</v>
      </c>
      <c r="Q66" s="35" t="s">
        <v>1</v>
      </c>
      <c r="R66" s="41">
        <f>+R$26*$F66</f>
        <v>0</v>
      </c>
      <c r="S66" s="52" t="str">
        <f t="shared" si="1"/>
        <v>drop</v>
      </c>
      <c r="T66" s="2">
        <f>+R66/20</f>
        <v>0</v>
      </c>
      <c r="U66" s="35" t="s">
        <v>1</v>
      </c>
    </row>
    <row r="67" spans="2:21">
      <c r="B67" t="s">
        <v>59</v>
      </c>
      <c r="C67" s="31">
        <v>0.4</v>
      </c>
      <c r="D67" s="8" t="s">
        <v>3</v>
      </c>
      <c r="F67" s="57"/>
      <c r="G67" s="96"/>
      <c r="H67" s="154"/>
      <c r="I67" s="58"/>
      <c r="J67" s="41"/>
      <c r="L67" s="242"/>
      <c r="N67" s="41"/>
      <c r="O67" s="52"/>
      <c r="P67" s="2"/>
      <c r="R67" s="41"/>
      <c r="S67" s="52"/>
      <c r="T67" s="2"/>
      <c r="U67" s="35"/>
    </row>
    <row r="68" spans="2:21">
      <c r="B68" t="s">
        <v>19</v>
      </c>
      <c r="C68" s="31">
        <v>1</v>
      </c>
      <c r="D68" s="8" t="s">
        <v>3</v>
      </c>
      <c r="F68" s="57"/>
      <c r="G68" s="96"/>
      <c r="H68" s="154"/>
      <c r="I68" s="58"/>
      <c r="J68" s="41"/>
      <c r="L68" s="242"/>
      <c r="N68" s="41"/>
      <c r="O68" s="52"/>
      <c r="P68" s="2"/>
      <c r="R68" s="41"/>
      <c r="S68" s="52"/>
      <c r="T68" s="2"/>
      <c r="U68" s="35"/>
    </row>
    <row r="69" spans="2:21" s="16" customFormat="1">
      <c r="C69" s="34" t="s">
        <v>18</v>
      </c>
      <c r="D69" s="20" t="s">
        <v>1</v>
      </c>
      <c r="E69" s="158"/>
      <c r="F69" s="94">
        <f>+F70/20</f>
        <v>0</v>
      </c>
      <c r="G69" s="185">
        <f>+F70/F31*100</f>
        <v>0</v>
      </c>
      <c r="H69" s="267"/>
      <c r="I69" s="184" t="s">
        <v>72</v>
      </c>
      <c r="J69" s="42">
        <f>+J$26*$F69</f>
        <v>0</v>
      </c>
      <c r="K69" s="29" t="str">
        <f>+D69</f>
        <v>ml</v>
      </c>
      <c r="L69" s="253"/>
      <c r="M69" s="30"/>
      <c r="N69" s="42">
        <f>+N$26*$F69</f>
        <v>0</v>
      </c>
      <c r="O69" s="145" t="str">
        <f t="shared" si="0"/>
        <v>ml</v>
      </c>
      <c r="P69" s="30"/>
      <c r="Q69" s="36"/>
      <c r="R69" s="42">
        <f>+R$26*$F69</f>
        <v>0</v>
      </c>
      <c r="S69" s="145" t="str">
        <f t="shared" si="1"/>
        <v>ml</v>
      </c>
      <c r="T69" s="30"/>
      <c r="U69" s="36"/>
    </row>
    <row r="70" spans="2:21">
      <c r="B70" s="3" t="s">
        <v>20</v>
      </c>
      <c r="C70" s="33">
        <v>1</v>
      </c>
      <c r="D70" s="23" t="s">
        <v>3</v>
      </c>
      <c r="F70" s="70">
        <f>SUM(F71:F85)</f>
        <v>0</v>
      </c>
      <c r="G70" s="105">
        <f>+F70/20/F$31*$C70</f>
        <v>0</v>
      </c>
      <c r="H70" s="268"/>
      <c r="I70" s="86">
        <f>+G70*10^6</f>
        <v>0</v>
      </c>
      <c r="J70" s="41">
        <f>+J$26*$F70</f>
        <v>0</v>
      </c>
      <c r="K70" s="28" t="s">
        <v>3</v>
      </c>
      <c r="L70" s="242"/>
      <c r="N70" s="41">
        <f>+N$26*$F70</f>
        <v>0</v>
      </c>
      <c r="O70" s="52" t="str">
        <f t="shared" si="0"/>
        <v>drop</v>
      </c>
      <c r="P70" s="2"/>
      <c r="R70" s="41">
        <f>+R$26*$F70</f>
        <v>0</v>
      </c>
      <c r="S70" s="52" t="str">
        <f t="shared" si="1"/>
        <v>drop</v>
      </c>
      <c r="T70" s="2"/>
      <c r="U70" s="35"/>
    </row>
    <row r="71" spans="2:21">
      <c r="B71" t="s">
        <v>7</v>
      </c>
      <c r="C71" s="31">
        <v>1</v>
      </c>
      <c r="D71" s="8" t="s">
        <v>3</v>
      </c>
      <c r="F71" s="57"/>
      <c r="G71" s="96">
        <f>+F71/20/F$31*$C71</f>
        <v>0</v>
      </c>
      <c r="H71" s="154"/>
      <c r="I71" s="58">
        <f>+G71*10^6</f>
        <v>0</v>
      </c>
      <c r="J71" s="41">
        <f>+J$26*$F71</f>
        <v>0</v>
      </c>
      <c r="K71" s="26" t="s">
        <v>3</v>
      </c>
      <c r="L71" s="242"/>
      <c r="N71" s="41">
        <f>+N$26*$F71</f>
        <v>0</v>
      </c>
      <c r="O71" s="52" t="str">
        <f>+$D71</f>
        <v>drop</v>
      </c>
      <c r="P71" s="1">
        <f>+N71/20</f>
        <v>0</v>
      </c>
      <c r="Q71" s="35" t="s">
        <v>1</v>
      </c>
      <c r="R71" s="41">
        <f>+R$26*$F71</f>
        <v>0</v>
      </c>
      <c r="S71" s="52" t="str">
        <f>+$D71</f>
        <v>drop</v>
      </c>
      <c r="T71" s="1">
        <f>+R71/20</f>
        <v>0</v>
      </c>
      <c r="U71" s="35" t="s">
        <v>1</v>
      </c>
    </row>
    <row r="72" spans="2:21">
      <c r="B72" t="s">
        <v>25</v>
      </c>
      <c r="C72" s="31"/>
      <c r="F72" s="57"/>
      <c r="G72" s="96"/>
      <c r="H72" s="154"/>
      <c r="I72" s="58"/>
      <c r="J72" s="41"/>
      <c r="L72" s="242"/>
      <c r="N72" s="41"/>
      <c r="O72" s="26"/>
      <c r="P72" s="2"/>
      <c r="R72" s="41"/>
      <c r="S72" s="26"/>
      <c r="T72" s="2"/>
      <c r="U72" s="35"/>
    </row>
    <row r="73" spans="2:21" s="16" customFormat="1">
      <c r="B73" s="16" t="s">
        <v>8</v>
      </c>
      <c r="C73" s="34">
        <v>1</v>
      </c>
      <c r="D73" s="20" t="s">
        <v>3</v>
      </c>
      <c r="E73" s="158"/>
      <c r="F73" s="93"/>
      <c r="G73" s="101">
        <f>+F73/20/F$31*$C73</f>
        <v>0</v>
      </c>
      <c r="H73" s="269"/>
      <c r="I73" s="83">
        <f>+G73*10^6</f>
        <v>0</v>
      </c>
      <c r="J73" s="42">
        <f>+J$26*$F73</f>
        <v>0</v>
      </c>
      <c r="K73" s="29" t="s">
        <v>3</v>
      </c>
      <c r="L73" s="254">
        <f>+J73/20</f>
        <v>0</v>
      </c>
      <c r="M73" s="30" t="s">
        <v>1</v>
      </c>
      <c r="N73" s="42">
        <f>+N$26*$F73</f>
        <v>0</v>
      </c>
      <c r="O73" s="29" t="s">
        <v>3</v>
      </c>
      <c r="P73" s="17">
        <f>+N73/20</f>
        <v>0</v>
      </c>
      <c r="Q73" s="36" t="s">
        <v>1</v>
      </c>
      <c r="R73" s="42">
        <f>+R$26*$F73</f>
        <v>0</v>
      </c>
      <c r="S73" s="29" t="s">
        <v>3</v>
      </c>
      <c r="T73" s="17">
        <f>+R73/20</f>
        <v>0</v>
      </c>
      <c r="U73" s="36" t="s">
        <v>1</v>
      </c>
    </row>
    <row r="74" spans="2:21">
      <c r="B74" t="s">
        <v>9</v>
      </c>
      <c r="C74" s="31">
        <v>1</v>
      </c>
      <c r="D74" s="8" t="s">
        <v>3</v>
      </c>
      <c r="F74" s="70"/>
      <c r="G74" s="96">
        <f>+F74/20/F$31*$C74</f>
        <v>0</v>
      </c>
      <c r="H74" s="154"/>
      <c r="I74" s="58">
        <f t="shared" ref="I74:I82" si="2">+G74*10^6</f>
        <v>0</v>
      </c>
      <c r="J74" s="41">
        <f>+J$26*$F74</f>
        <v>0</v>
      </c>
      <c r="K74" s="26" t="s">
        <v>3</v>
      </c>
      <c r="L74" s="230">
        <f>+J74/20</f>
        <v>0</v>
      </c>
      <c r="M74" s="48" t="s">
        <v>1</v>
      </c>
      <c r="N74" s="41">
        <f>+N$26*$F74</f>
        <v>0</v>
      </c>
      <c r="O74" s="52" t="str">
        <f>+$D74</f>
        <v>drop</v>
      </c>
      <c r="P74" s="1">
        <f>+N74/20</f>
        <v>0</v>
      </c>
      <c r="Q74" s="35" t="s">
        <v>1</v>
      </c>
      <c r="R74" s="41">
        <f>+R$26*$F74</f>
        <v>0</v>
      </c>
      <c r="S74" s="52" t="str">
        <f>+$D74</f>
        <v>drop</v>
      </c>
      <c r="T74" s="1">
        <f>+R74/20</f>
        <v>0</v>
      </c>
      <c r="U74" s="35" t="s">
        <v>1</v>
      </c>
    </row>
    <row r="75" spans="2:21">
      <c r="B75" t="s">
        <v>10</v>
      </c>
      <c r="C75" s="31">
        <v>1</v>
      </c>
      <c r="D75" s="8" t="s">
        <v>3</v>
      </c>
      <c r="F75" s="70"/>
      <c r="G75" s="96">
        <f>+F75/20/F$31*$C75</f>
        <v>0</v>
      </c>
      <c r="H75" s="154"/>
      <c r="I75" s="58">
        <f t="shared" si="2"/>
        <v>0</v>
      </c>
      <c r="J75" s="41">
        <f>+J$26*$F75</f>
        <v>0</v>
      </c>
      <c r="K75" s="26" t="s">
        <v>3</v>
      </c>
      <c r="L75" s="230">
        <f>+J75/20</f>
        <v>0</v>
      </c>
      <c r="M75" s="48" t="s">
        <v>1</v>
      </c>
      <c r="N75" s="41">
        <f>+N$26*$F75</f>
        <v>0</v>
      </c>
      <c r="O75" s="52" t="str">
        <f>+$D75</f>
        <v>drop</v>
      </c>
      <c r="P75" s="1">
        <f>+N75/20</f>
        <v>0</v>
      </c>
      <c r="Q75" s="35" t="s">
        <v>1</v>
      </c>
      <c r="R75" s="41">
        <f>+R$26*$F75</f>
        <v>0</v>
      </c>
      <c r="S75" s="52" t="str">
        <f>+$D75</f>
        <v>drop</v>
      </c>
      <c r="T75" s="1">
        <f>+R75/20</f>
        <v>0</v>
      </c>
      <c r="U75" s="35" t="s">
        <v>1</v>
      </c>
    </row>
    <row r="76" spans="2:21">
      <c r="B76" t="s">
        <v>21</v>
      </c>
      <c r="C76" s="31">
        <v>1</v>
      </c>
      <c r="D76" s="8" t="s">
        <v>3</v>
      </c>
      <c r="F76" s="57"/>
      <c r="G76" s="96"/>
      <c r="H76" s="154"/>
      <c r="I76" s="58"/>
      <c r="J76" s="41"/>
      <c r="N76" s="41"/>
      <c r="O76" s="26"/>
      <c r="P76" s="1"/>
      <c r="R76" s="41"/>
      <c r="S76" s="26"/>
      <c r="T76" s="1"/>
      <c r="U76" s="35"/>
    </row>
    <row r="77" spans="2:21" s="16" customFormat="1">
      <c r="B77" s="16" t="s">
        <v>22</v>
      </c>
      <c r="C77" s="34">
        <v>1</v>
      </c>
      <c r="D77" s="20" t="s">
        <v>3</v>
      </c>
      <c r="E77" s="158"/>
      <c r="F77" s="94"/>
      <c r="G77" s="101"/>
      <c r="H77" s="269"/>
      <c r="I77" s="83"/>
      <c r="J77" s="42"/>
      <c r="K77" s="29"/>
      <c r="L77" s="254"/>
      <c r="M77" s="30"/>
      <c r="N77" s="42"/>
      <c r="O77" s="29"/>
      <c r="P77" s="17"/>
      <c r="Q77" s="36"/>
      <c r="R77" s="42"/>
      <c r="S77" s="29"/>
      <c r="T77" s="17"/>
      <c r="U77" s="36"/>
    </row>
    <row r="78" spans="2:21">
      <c r="B78" t="s">
        <v>11</v>
      </c>
      <c r="C78" s="31">
        <v>1</v>
      </c>
      <c r="D78" s="8" t="s">
        <v>3</v>
      </c>
      <c r="F78" s="70"/>
      <c r="G78" s="96">
        <f>+F78/20/F$31*$C78</f>
        <v>0</v>
      </c>
      <c r="H78" s="154"/>
      <c r="I78" s="58">
        <f t="shared" si="2"/>
        <v>0</v>
      </c>
      <c r="J78" s="41">
        <f t="shared" ref="J78:J84" si="3">+J$26*$F78</f>
        <v>0</v>
      </c>
      <c r="L78" s="255">
        <f>+J78/20</f>
        <v>0</v>
      </c>
      <c r="M78" s="48" t="s">
        <v>1</v>
      </c>
      <c r="N78" s="41">
        <f t="shared" ref="N78:N84" si="4">+N$26*$F78</f>
        <v>0</v>
      </c>
      <c r="O78" s="52" t="str">
        <f t="shared" ref="O78:O84" si="5">+$D78</f>
        <v>drop</v>
      </c>
      <c r="P78" s="1">
        <f>+N78/20</f>
        <v>0</v>
      </c>
      <c r="Q78" s="35" t="s">
        <v>1</v>
      </c>
      <c r="R78" s="41">
        <f t="shared" ref="R78:R84" si="6">+R$26*$F78</f>
        <v>0</v>
      </c>
      <c r="S78" s="52" t="str">
        <f t="shared" ref="S78:S84" si="7">+$D78</f>
        <v>drop</v>
      </c>
      <c r="T78" s="1">
        <f>+R78/20</f>
        <v>0</v>
      </c>
      <c r="U78" s="35" t="s">
        <v>1</v>
      </c>
    </row>
    <row r="79" spans="2:21">
      <c r="B79" t="s">
        <v>23</v>
      </c>
      <c r="C79" s="31">
        <v>1</v>
      </c>
      <c r="D79" s="8" t="s">
        <v>3</v>
      </c>
      <c r="F79" s="70"/>
      <c r="G79" s="96">
        <f>+F79/20/F$31*$C79</f>
        <v>0</v>
      </c>
      <c r="H79" s="154"/>
      <c r="I79" s="58">
        <f t="shared" si="2"/>
        <v>0</v>
      </c>
      <c r="J79" s="41">
        <f t="shared" si="3"/>
        <v>0</v>
      </c>
      <c r="L79" s="255">
        <f>+J79/20</f>
        <v>0</v>
      </c>
      <c r="M79" s="48" t="s">
        <v>1</v>
      </c>
      <c r="N79" s="41">
        <f t="shared" si="4"/>
        <v>0</v>
      </c>
      <c r="O79" s="52" t="str">
        <f t="shared" si="5"/>
        <v>drop</v>
      </c>
      <c r="P79" s="1">
        <f>+N79/20</f>
        <v>0</v>
      </c>
      <c r="Q79" s="35" t="s">
        <v>1</v>
      </c>
      <c r="R79" s="41">
        <f t="shared" si="6"/>
        <v>0</v>
      </c>
      <c r="S79" s="52" t="str">
        <f t="shared" si="7"/>
        <v>drop</v>
      </c>
      <c r="T79" s="1">
        <f>+R79/20</f>
        <v>0</v>
      </c>
      <c r="U79" s="35" t="s">
        <v>1</v>
      </c>
    </row>
    <row r="80" spans="2:21">
      <c r="B80" t="s">
        <v>24</v>
      </c>
      <c r="C80" s="31">
        <v>1</v>
      </c>
      <c r="D80" s="8" t="s">
        <v>3</v>
      </c>
      <c r="F80" s="57"/>
      <c r="G80" s="96"/>
      <c r="H80" s="154"/>
      <c r="I80" s="58"/>
      <c r="J80" s="41"/>
      <c r="N80" s="41"/>
      <c r="O80" s="52"/>
      <c r="P80" s="1"/>
      <c r="R80" s="41"/>
      <c r="S80" s="52"/>
      <c r="T80" s="1"/>
      <c r="U80" s="35"/>
    </row>
    <row r="81" spans="2:21" s="16" customFormat="1">
      <c r="B81" s="16" t="s">
        <v>12</v>
      </c>
      <c r="C81" s="34">
        <v>1</v>
      </c>
      <c r="D81" s="20" t="s">
        <v>3</v>
      </c>
      <c r="E81" s="158"/>
      <c r="F81" s="93"/>
      <c r="G81" s="101">
        <f>+F81/20/F$31*$C81</f>
        <v>0</v>
      </c>
      <c r="H81" s="269"/>
      <c r="I81" s="83">
        <f t="shared" si="2"/>
        <v>0</v>
      </c>
      <c r="J81" s="42">
        <f t="shared" si="3"/>
        <v>0</v>
      </c>
      <c r="K81" s="29"/>
      <c r="L81" s="254">
        <f>+J81/20</f>
        <v>0</v>
      </c>
      <c r="M81" s="30" t="s">
        <v>1</v>
      </c>
      <c r="N81" s="42">
        <f t="shared" si="4"/>
        <v>0</v>
      </c>
      <c r="O81" s="145" t="str">
        <f t="shared" si="5"/>
        <v>drop</v>
      </c>
      <c r="P81" s="17">
        <f>+N81/20</f>
        <v>0</v>
      </c>
      <c r="Q81" s="36" t="s">
        <v>1</v>
      </c>
      <c r="R81" s="42">
        <f t="shared" si="6"/>
        <v>0</v>
      </c>
      <c r="S81" s="145" t="str">
        <f t="shared" si="7"/>
        <v>drop</v>
      </c>
      <c r="T81" s="17">
        <f>+R81/20</f>
        <v>0</v>
      </c>
      <c r="U81" s="36" t="s">
        <v>1</v>
      </c>
    </row>
    <row r="82" spans="2:21">
      <c r="B82" t="s">
        <v>13</v>
      </c>
      <c r="C82" s="31">
        <v>1</v>
      </c>
      <c r="D82" s="8" t="s">
        <v>3</v>
      </c>
      <c r="F82" s="70"/>
      <c r="G82" s="96">
        <f>+F82/20/F$31*$C82</f>
        <v>0</v>
      </c>
      <c r="H82" s="154"/>
      <c r="I82" s="58">
        <f t="shared" si="2"/>
        <v>0</v>
      </c>
      <c r="J82" s="41">
        <f t="shared" si="3"/>
        <v>0</v>
      </c>
      <c r="L82" s="255">
        <f>+J82/20</f>
        <v>0</v>
      </c>
      <c r="M82" s="48" t="s">
        <v>1</v>
      </c>
      <c r="N82" s="41">
        <f t="shared" si="4"/>
        <v>0</v>
      </c>
      <c r="O82" s="52" t="str">
        <f t="shared" si="5"/>
        <v>drop</v>
      </c>
      <c r="P82" s="1">
        <f>+N82/20</f>
        <v>0</v>
      </c>
      <c r="Q82" s="35" t="s">
        <v>1</v>
      </c>
      <c r="R82" s="41">
        <f t="shared" si="6"/>
        <v>0</v>
      </c>
      <c r="S82" s="52" t="str">
        <f t="shared" si="7"/>
        <v>drop</v>
      </c>
      <c r="T82" s="1">
        <f>+R82/20</f>
        <v>0</v>
      </c>
      <c r="U82" s="35" t="s">
        <v>1</v>
      </c>
    </row>
    <row r="83" spans="2:21">
      <c r="B83" t="s">
        <v>14</v>
      </c>
      <c r="C83" s="31">
        <v>1</v>
      </c>
      <c r="D83" s="8" t="s">
        <v>3</v>
      </c>
      <c r="F83" s="70"/>
      <c r="G83" s="96">
        <f>+F83/20/F$31*$C83</f>
        <v>0</v>
      </c>
      <c r="H83" s="154"/>
      <c r="I83" s="58">
        <f>+G83*10^6</f>
        <v>0</v>
      </c>
      <c r="J83" s="41">
        <f t="shared" si="3"/>
        <v>0</v>
      </c>
      <c r="L83" s="255">
        <f>+J83/20</f>
        <v>0</v>
      </c>
      <c r="M83" s="48" t="s">
        <v>1</v>
      </c>
      <c r="N83" s="41">
        <f t="shared" si="4"/>
        <v>0</v>
      </c>
      <c r="O83" s="52" t="str">
        <f t="shared" si="5"/>
        <v>drop</v>
      </c>
      <c r="P83" s="1">
        <f>+N83/20</f>
        <v>0</v>
      </c>
      <c r="Q83" s="35" t="s">
        <v>1</v>
      </c>
      <c r="R83" s="41">
        <f t="shared" si="6"/>
        <v>0</v>
      </c>
      <c r="S83" s="52" t="str">
        <f t="shared" si="7"/>
        <v>drop</v>
      </c>
      <c r="T83" s="1">
        <f>+R83/20</f>
        <v>0</v>
      </c>
      <c r="U83" s="35" t="s">
        <v>1</v>
      </c>
    </row>
    <row r="84" spans="2:21" s="217" customFormat="1">
      <c r="B84" s="217" t="s">
        <v>15</v>
      </c>
      <c r="C84" s="218">
        <v>1</v>
      </c>
      <c r="D84" s="219" t="s">
        <v>3</v>
      </c>
      <c r="E84" s="220"/>
      <c r="F84" s="221"/>
      <c r="G84" s="222">
        <f>+F84/20/F$31*$C84</f>
        <v>0</v>
      </c>
      <c r="H84" s="270"/>
      <c r="I84" s="223">
        <f>+G84*10^6</f>
        <v>0</v>
      </c>
      <c r="J84" s="224">
        <f t="shared" si="3"/>
        <v>0</v>
      </c>
      <c r="K84" s="225"/>
      <c r="L84" s="256">
        <f>+J84/20</f>
        <v>0</v>
      </c>
      <c r="M84" s="239" t="s">
        <v>1</v>
      </c>
      <c r="N84" s="224">
        <f t="shared" si="4"/>
        <v>0</v>
      </c>
      <c r="O84" s="227" t="str">
        <f t="shared" si="5"/>
        <v>drop</v>
      </c>
      <c r="P84" s="226">
        <f>+N84/20</f>
        <v>0</v>
      </c>
      <c r="Q84" s="228" t="s">
        <v>1</v>
      </c>
      <c r="R84" s="224">
        <f t="shared" si="6"/>
        <v>0</v>
      </c>
      <c r="S84" s="227" t="str">
        <f t="shared" si="7"/>
        <v>drop</v>
      </c>
      <c r="T84" s="226">
        <f>+R84/20</f>
        <v>0</v>
      </c>
      <c r="U84" s="228" t="s">
        <v>1</v>
      </c>
    </row>
    <row r="85" spans="2:21" s="15" customFormat="1">
      <c r="B85" s="151" t="s">
        <v>74</v>
      </c>
      <c r="C85" s="48"/>
      <c r="D85" s="11"/>
      <c r="E85" s="155"/>
      <c r="F85" s="57"/>
      <c r="G85" s="154"/>
      <c r="H85" s="154"/>
      <c r="I85" s="11"/>
      <c r="J85" s="9"/>
      <c r="K85" s="26"/>
      <c r="L85" s="230"/>
      <c r="M85" s="48"/>
      <c r="N85" s="9"/>
      <c r="O85" s="26"/>
      <c r="P85" s="11"/>
      <c r="Q85" s="26"/>
    </row>
    <row r="86" spans="2:21">
      <c r="B86" s="64" t="s">
        <v>38</v>
      </c>
      <c r="C86" s="190">
        <v>1</v>
      </c>
      <c r="D86" s="106" t="s">
        <v>73</v>
      </c>
      <c r="E86" s="162"/>
      <c r="F86" s="70"/>
      <c r="G86" s="64"/>
      <c r="H86" s="64"/>
      <c r="I86" s="71"/>
      <c r="J86" s="192"/>
      <c r="K86" s="193"/>
      <c r="L86" s="194"/>
      <c r="M86" s="190"/>
      <c r="N86" s="64"/>
      <c r="O86" s="118"/>
      <c r="P86" s="64"/>
      <c r="Q86" s="118"/>
      <c r="R86" s="64"/>
    </row>
    <row r="87" spans="2:21">
      <c r="B87" s="64"/>
      <c r="C87" s="195">
        <v>2</v>
      </c>
      <c r="D87" s="106" t="s">
        <v>69</v>
      </c>
      <c r="E87" s="162"/>
      <c r="F87" s="64"/>
      <c r="G87" s="64"/>
      <c r="H87" s="64"/>
      <c r="I87" s="64"/>
      <c r="J87" s="192"/>
      <c r="K87" s="118"/>
      <c r="L87" s="194"/>
      <c r="M87" s="190"/>
      <c r="N87" s="64"/>
      <c r="O87" s="64"/>
      <c r="P87" s="64"/>
      <c r="Q87" s="64"/>
      <c r="R87" s="64"/>
    </row>
    <row r="88" spans="2:21">
      <c r="B88" s="64"/>
      <c r="C88" s="195">
        <v>3</v>
      </c>
      <c r="D88" s="106" t="s">
        <v>70</v>
      </c>
      <c r="E88" s="162"/>
      <c r="F88" s="64"/>
      <c r="G88" s="64"/>
      <c r="H88" s="64"/>
      <c r="I88" s="64"/>
      <c r="J88" s="64"/>
      <c r="K88" s="118"/>
      <c r="L88" s="194"/>
      <c r="M88" s="190"/>
      <c r="N88" s="64"/>
      <c r="O88" s="64"/>
      <c r="P88" s="64"/>
      <c r="Q88" s="64"/>
      <c r="R88" s="64"/>
    </row>
    <row r="89" spans="2:21">
      <c r="B89" s="64"/>
      <c r="C89" s="190">
        <v>4</v>
      </c>
      <c r="D89" s="189" t="s">
        <v>62</v>
      </c>
      <c r="E89" s="162"/>
      <c r="F89" s="70"/>
      <c r="G89" s="64"/>
      <c r="H89" s="64"/>
      <c r="I89" s="71"/>
      <c r="J89" s="196"/>
      <c r="K89" s="118"/>
      <c r="L89" s="194"/>
      <c r="M89" s="190"/>
      <c r="N89" s="64"/>
      <c r="O89" s="118"/>
      <c r="P89" s="64"/>
      <c r="Q89" s="118"/>
      <c r="R89" s="64"/>
    </row>
    <row r="90" spans="2:21">
      <c r="B90" s="64"/>
      <c r="C90" s="190">
        <v>5</v>
      </c>
      <c r="D90" s="26" t="s">
        <v>63</v>
      </c>
      <c r="E90" s="162"/>
      <c r="F90" s="70"/>
      <c r="G90" s="64"/>
      <c r="H90" s="64"/>
      <c r="I90" s="71"/>
      <c r="J90" s="196"/>
      <c r="K90" s="118"/>
      <c r="L90" s="194"/>
      <c r="M90" s="190"/>
      <c r="N90" s="64"/>
      <c r="O90" s="118"/>
      <c r="P90" s="64"/>
      <c r="Q90" s="118"/>
      <c r="R90" s="64"/>
    </row>
    <row r="91" spans="2:21">
      <c r="B91" s="64"/>
      <c r="C91" s="190">
        <v>6</v>
      </c>
      <c r="D91" s="191" t="s">
        <v>58</v>
      </c>
      <c r="E91" s="162"/>
      <c r="F91" s="70"/>
      <c r="G91" s="64"/>
      <c r="H91" s="64"/>
      <c r="I91" s="71"/>
      <c r="J91" s="196"/>
      <c r="K91" s="118"/>
      <c r="L91" s="194"/>
      <c r="M91" s="190"/>
      <c r="N91" s="64"/>
      <c r="O91" s="118"/>
      <c r="P91" s="64"/>
      <c r="Q91" s="118"/>
      <c r="R91" s="64"/>
    </row>
    <row r="92" spans="2:21">
      <c r="B92" s="64"/>
      <c r="C92" s="190">
        <v>7</v>
      </c>
      <c r="D92" s="106" t="s">
        <v>61</v>
      </c>
      <c r="E92" s="162"/>
      <c r="F92" s="70"/>
      <c r="G92" s="64"/>
      <c r="H92" s="64"/>
      <c r="I92" s="71"/>
      <c r="J92" s="196"/>
      <c r="K92" s="118"/>
      <c r="L92" s="194"/>
      <c r="M92" s="190"/>
      <c r="N92" s="64"/>
      <c r="O92" s="118"/>
      <c r="P92" s="64"/>
      <c r="Q92" s="118"/>
      <c r="R92" s="64"/>
    </row>
    <row r="93" spans="2:21">
      <c r="B93" s="15"/>
      <c r="C93" s="48"/>
      <c r="D93" s="106"/>
      <c r="E93" s="162"/>
      <c r="F93" s="57"/>
      <c r="G93" s="15"/>
      <c r="I93" s="11"/>
      <c r="J93" s="9"/>
      <c r="L93" s="230"/>
      <c r="N93" s="15"/>
      <c r="O93" s="26"/>
      <c r="P93" s="15"/>
      <c r="Q93" s="26"/>
      <c r="R93" s="15"/>
    </row>
    <row r="94" spans="2:21">
      <c r="B94" s="15"/>
      <c r="C94" s="48"/>
      <c r="D94" s="106"/>
      <c r="E94" s="162"/>
      <c r="F94" s="57"/>
      <c r="G94" s="15"/>
      <c r="I94" s="11"/>
      <c r="J94" s="9"/>
      <c r="L94" s="230"/>
      <c r="N94" s="15"/>
      <c r="O94" s="26"/>
      <c r="P94" s="15"/>
      <c r="Q94" s="26"/>
      <c r="R94" s="15"/>
    </row>
    <row r="95" spans="2:21">
      <c r="B95" s="15"/>
      <c r="C95" s="48"/>
      <c r="D95" s="106"/>
      <c r="E95" s="162"/>
      <c r="F95" s="57"/>
      <c r="G95" s="15"/>
      <c r="I95" s="11"/>
      <c r="J95" s="9"/>
      <c r="L95" s="230"/>
      <c r="N95" s="15"/>
      <c r="O95" s="26"/>
      <c r="P95" s="15"/>
      <c r="Q95" s="26"/>
      <c r="R95" s="15"/>
    </row>
    <row r="96" spans="2:21">
      <c r="B96" s="151" t="s">
        <v>64</v>
      </c>
      <c r="C96" s="48"/>
      <c r="D96" s="106"/>
      <c r="E96" s="162"/>
      <c r="F96" s="57"/>
      <c r="G96" s="15"/>
      <c r="I96" s="11"/>
      <c r="J96" s="9"/>
      <c r="L96" s="230"/>
      <c r="N96" s="15"/>
      <c r="O96" s="26"/>
      <c r="P96" s="15"/>
      <c r="Q96" s="26"/>
      <c r="R96" s="15"/>
    </row>
    <row r="97" spans="2:18">
      <c r="B97" s="151" t="s">
        <v>40</v>
      </c>
      <c r="C97" s="48"/>
      <c r="D97" s="106"/>
      <c r="E97" s="162"/>
      <c r="F97" s="57"/>
      <c r="G97" s="15"/>
      <c r="I97" s="11"/>
      <c r="J97" s="9"/>
      <c r="L97" s="230"/>
      <c r="N97" s="15"/>
      <c r="O97" s="26"/>
      <c r="P97" s="15"/>
      <c r="Q97" s="26"/>
      <c r="R97" s="15"/>
    </row>
    <row r="98" spans="2:18">
      <c r="B98" s="15"/>
      <c r="C98" s="48"/>
      <c r="D98" s="106"/>
      <c r="E98" s="162"/>
      <c r="F98" s="57"/>
      <c r="G98" s="15"/>
      <c r="I98" s="11"/>
      <c r="J98" s="9"/>
      <c r="L98" s="230"/>
      <c r="N98" s="15"/>
      <c r="O98" s="26"/>
      <c r="P98" s="15"/>
      <c r="Q98" s="26"/>
      <c r="R98" s="15"/>
    </row>
    <row r="99" spans="2:18">
      <c r="B99" s="15"/>
      <c r="C99" s="48"/>
      <c r="D99" s="11"/>
      <c r="F99" s="57"/>
      <c r="G99" s="15"/>
      <c r="I99" s="11"/>
      <c r="J99" s="9"/>
      <c r="L99" s="230"/>
      <c r="N99" s="15"/>
      <c r="O99" s="26"/>
      <c r="P99" s="15"/>
      <c r="Q99" s="26"/>
      <c r="R99" s="15"/>
    </row>
    <row r="100" spans="2:18">
      <c r="B100" s="15"/>
      <c r="C100" s="48"/>
      <c r="D100" s="11"/>
      <c r="F100" s="57"/>
      <c r="G100" s="15"/>
      <c r="I100" s="11"/>
      <c r="J100" s="9"/>
      <c r="L100" s="230"/>
      <c r="N100" s="15"/>
      <c r="O100" s="26"/>
      <c r="P100" s="15"/>
      <c r="Q100" s="26"/>
      <c r="R100" s="15"/>
    </row>
    <row r="101" spans="2:18">
      <c r="B101" s="15"/>
      <c r="C101" s="48"/>
      <c r="D101" s="11"/>
      <c r="F101" s="57"/>
      <c r="G101" s="15"/>
      <c r="I101" s="11"/>
      <c r="J101" s="9"/>
      <c r="L101" s="230"/>
      <c r="N101" s="15"/>
      <c r="O101" s="26"/>
      <c r="P101" s="15"/>
      <c r="Q101" s="26"/>
      <c r="R101" s="15"/>
    </row>
    <row r="102" spans="2:18">
      <c r="B102" s="15"/>
      <c r="C102" s="48"/>
      <c r="D102" s="11"/>
      <c r="F102" s="57"/>
      <c r="G102" s="15"/>
      <c r="I102" s="11"/>
      <c r="J102" s="9"/>
      <c r="L102" s="230"/>
      <c r="N102" s="15"/>
      <c r="O102" s="26"/>
      <c r="P102" s="15"/>
      <c r="Q102" s="26"/>
      <c r="R102" s="15"/>
    </row>
    <row r="103" spans="2:18">
      <c r="B103" s="15"/>
      <c r="C103" s="48"/>
      <c r="D103" s="11"/>
      <c r="F103" s="57"/>
      <c r="G103" s="15"/>
      <c r="I103" s="11"/>
      <c r="J103" s="9"/>
      <c r="L103" s="230"/>
      <c r="N103" s="15"/>
      <c r="O103" s="26"/>
      <c r="P103" s="15"/>
      <c r="Q103" s="26"/>
      <c r="R103" s="15"/>
    </row>
    <row r="104" spans="2:18">
      <c r="B104" s="15"/>
      <c r="C104" s="48"/>
      <c r="D104" s="11"/>
      <c r="F104" s="57"/>
      <c r="G104" s="15"/>
      <c r="I104" s="11"/>
      <c r="J104" s="9"/>
      <c r="L104" s="230"/>
      <c r="N104" s="15"/>
      <c r="O104" s="26"/>
      <c r="P104" s="15"/>
      <c r="Q104" s="26"/>
      <c r="R104" s="15"/>
    </row>
    <row r="105" spans="2:18">
      <c r="B105" s="15"/>
      <c r="C105" s="48"/>
      <c r="D105" s="11"/>
      <c r="F105" s="57"/>
      <c r="G105" s="15"/>
      <c r="I105" s="11"/>
      <c r="J105" s="9"/>
      <c r="L105" s="230"/>
      <c r="N105" s="15"/>
      <c r="O105" s="26"/>
      <c r="P105" s="15"/>
      <c r="Q105" s="26"/>
      <c r="R105" s="15"/>
    </row>
    <row r="106" spans="2:18">
      <c r="B106" s="15"/>
      <c r="C106" s="48"/>
      <c r="D106" s="11"/>
      <c r="F106" s="57"/>
      <c r="G106" s="15"/>
      <c r="I106" s="11"/>
      <c r="J106" s="9"/>
      <c r="L106" s="230"/>
      <c r="N106" s="15"/>
      <c r="O106" s="26"/>
      <c r="P106" s="15"/>
      <c r="Q106" s="26"/>
      <c r="R106" s="15"/>
    </row>
    <row r="107" spans="2:18">
      <c r="B107" s="15"/>
      <c r="C107" s="48"/>
      <c r="D107" s="11"/>
      <c r="F107" s="57"/>
      <c r="G107" s="15"/>
      <c r="I107" s="11"/>
      <c r="J107" s="9"/>
      <c r="L107" s="230"/>
      <c r="N107" s="15"/>
      <c r="O107" s="26"/>
      <c r="P107" s="15"/>
      <c r="Q107" s="26"/>
      <c r="R107" s="15"/>
    </row>
    <row r="108" spans="2:18">
      <c r="B108" s="15"/>
      <c r="C108" s="48"/>
      <c r="D108" s="11"/>
      <c r="F108" s="57"/>
      <c r="G108" s="15"/>
      <c r="I108" s="11"/>
      <c r="J108" s="9"/>
      <c r="L108" s="230"/>
      <c r="N108" s="15"/>
      <c r="O108" s="26"/>
      <c r="P108" s="15"/>
      <c r="Q108" s="26"/>
      <c r="R108" s="15"/>
    </row>
    <row r="109" spans="2:18">
      <c r="B109" s="15"/>
      <c r="C109" s="48"/>
      <c r="D109" s="11"/>
      <c r="F109" s="57"/>
      <c r="G109" s="15"/>
      <c r="I109" s="11"/>
      <c r="J109" s="9"/>
      <c r="L109" s="230"/>
      <c r="N109" s="15"/>
      <c r="O109" s="26"/>
      <c r="P109" s="15"/>
      <c r="Q109" s="26"/>
      <c r="R109" s="15"/>
    </row>
    <row r="110" spans="2:18">
      <c r="B110" s="15"/>
      <c r="C110" s="48"/>
      <c r="D110" s="11"/>
      <c r="F110" s="57"/>
      <c r="G110" s="15"/>
      <c r="I110" s="11"/>
      <c r="J110" s="9"/>
      <c r="L110" s="230"/>
      <c r="N110" s="15"/>
      <c r="O110" s="26"/>
      <c r="P110" s="15"/>
      <c r="Q110" s="26"/>
      <c r="R110" s="15"/>
    </row>
    <row r="111" spans="2:18">
      <c r="B111" s="15"/>
      <c r="C111" s="48"/>
      <c r="D111" s="11"/>
      <c r="F111" s="57"/>
      <c r="G111" s="15"/>
      <c r="I111" s="11"/>
      <c r="J111" s="9"/>
      <c r="L111" s="230"/>
      <c r="N111" s="15"/>
      <c r="O111" s="26"/>
      <c r="P111" s="15"/>
      <c r="Q111" s="26"/>
      <c r="R111" s="15"/>
    </row>
    <row r="112" spans="2:18">
      <c r="B112" s="15"/>
      <c r="C112" s="48"/>
      <c r="D112" s="11"/>
      <c r="F112" s="57"/>
      <c r="G112" s="15"/>
      <c r="I112" s="11"/>
      <c r="J112" s="9"/>
      <c r="L112" s="230"/>
      <c r="N112" s="15"/>
      <c r="O112" s="26"/>
      <c r="P112" s="15"/>
      <c r="Q112" s="26"/>
      <c r="R112" s="15"/>
    </row>
    <row r="113" spans="2:18">
      <c r="B113" s="15"/>
      <c r="C113" s="48"/>
      <c r="D113" s="11"/>
      <c r="F113" s="57"/>
      <c r="G113" s="15"/>
      <c r="I113" s="11"/>
      <c r="J113" s="9"/>
      <c r="L113" s="230"/>
      <c r="N113" s="15"/>
      <c r="O113" s="26"/>
      <c r="P113" s="15"/>
      <c r="Q113" s="26"/>
      <c r="R113" s="15"/>
    </row>
    <row r="114" spans="2:18">
      <c r="B114" s="15"/>
      <c r="C114" s="48"/>
      <c r="D114" s="11"/>
      <c r="F114" s="57"/>
      <c r="G114" s="15"/>
      <c r="I114" s="11"/>
      <c r="J114" s="9"/>
      <c r="L114" s="230"/>
      <c r="N114" s="15"/>
      <c r="O114" s="26"/>
      <c r="P114" s="15"/>
      <c r="Q114" s="26"/>
      <c r="R114" s="15"/>
    </row>
    <row r="115" spans="2:18">
      <c r="B115" s="15"/>
      <c r="C115" s="48"/>
      <c r="D115" s="11"/>
      <c r="F115" s="57"/>
      <c r="G115" s="15"/>
      <c r="I115" s="11"/>
      <c r="J115" s="9"/>
      <c r="L115" s="230"/>
      <c r="N115" s="15"/>
      <c r="O115" s="26"/>
      <c r="P115" s="15"/>
      <c r="Q115" s="26"/>
      <c r="R115" s="15"/>
    </row>
    <row r="116" spans="2:18">
      <c r="B116" s="15"/>
      <c r="C116" s="48"/>
      <c r="D116" s="11"/>
      <c r="F116" s="57"/>
      <c r="G116" s="15"/>
      <c r="I116" s="11"/>
      <c r="J116" s="9"/>
      <c r="L116" s="230"/>
      <c r="N116" s="15"/>
      <c r="O116" s="26"/>
      <c r="P116" s="15"/>
      <c r="Q116" s="26"/>
      <c r="R116" s="15"/>
    </row>
    <row r="117" spans="2:18">
      <c r="B117" s="15"/>
      <c r="C117" s="48"/>
      <c r="D117" s="11"/>
      <c r="F117" s="57"/>
      <c r="G117" s="15"/>
      <c r="I117" s="11"/>
      <c r="J117" s="9"/>
      <c r="L117" s="230"/>
      <c r="N117" s="15"/>
      <c r="O117" s="26"/>
      <c r="P117" s="15"/>
      <c r="Q117" s="26"/>
      <c r="R117" s="15"/>
    </row>
    <row r="118" spans="2:18">
      <c r="B118" s="15"/>
      <c r="C118" s="48"/>
      <c r="D118" s="11"/>
      <c r="F118" s="57"/>
      <c r="G118" s="15"/>
      <c r="I118" s="11"/>
      <c r="J118" s="9"/>
      <c r="L118" s="230"/>
      <c r="N118" s="15"/>
      <c r="O118" s="26"/>
      <c r="P118" s="15"/>
      <c r="Q118" s="26"/>
      <c r="R118" s="15"/>
    </row>
    <row r="119" spans="2:18">
      <c r="B119" s="15"/>
      <c r="C119" s="48"/>
      <c r="D119" s="11"/>
      <c r="F119" s="57"/>
      <c r="G119" s="15"/>
      <c r="I119" s="11"/>
      <c r="J119" s="9"/>
      <c r="L119" s="230"/>
      <c r="N119" s="15"/>
      <c r="O119" s="26"/>
      <c r="P119" s="15"/>
      <c r="Q119" s="26"/>
      <c r="R119" s="15"/>
    </row>
    <row r="120" spans="2:18">
      <c r="B120" s="15"/>
      <c r="C120" s="48"/>
      <c r="D120" s="11"/>
      <c r="F120" s="57"/>
      <c r="G120" s="15"/>
      <c r="I120" s="11"/>
      <c r="J120" s="9"/>
      <c r="L120" s="230"/>
      <c r="N120" s="15"/>
      <c r="O120" s="26"/>
      <c r="P120" s="15"/>
      <c r="Q120" s="26"/>
      <c r="R120" s="15"/>
    </row>
    <row r="121" spans="2:18">
      <c r="B121" s="15"/>
      <c r="C121" s="48"/>
      <c r="D121" s="11"/>
      <c r="F121" s="57"/>
      <c r="G121" s="15"/>
      <c r="I121" s="11"/>
      <c r="J121" s="9"/>
      <c r="L121" s="230"/>
      <c r="N121" s="15"/>
      <c r="O121" s="26"/>
      <c r="P121" s="15"/>
      <c r="Q121" s="26"/>
      <c r="R121" s="15"/>
    </row>
    <row r="122" spans="2:18">
      <c r="B122" s="15"/>
      <c r="C122" s="48"/>
      <c r="D122" s="11"/>
      <c r="F122" s="57"/>
      <c r="G122" s="15"/>
      <c r="I122" s="11"/>
      <c r="J122" s="9"/>
      <c r="L122" s="230"/>
      <c r="N122" s="15"/>
      <c r="O122" s="26"/>
      <c r="P122" s="15"/>
      <c r="Q122" s="26"/>
      <c r="R122" s="15"/>
    </row>
    <row r="123" spans="2:18">
      <c r="B123" s="15"/>
      <c r="C123" s="48"/>
      <c r="D123" s="11"/>
      <c r="F123" s="57"/>
      <c r="G123" s="15"/>
      <c r="I123" s="11"/>
      <c r="J123" s="9"/>
      <c r="L123" s="230"/>
      <c r="N123" s="15"/>
      <c r="O123" s="26"/>
      <c r="P123" s="15"/>
      <c r="Q123" s="26"/>
      <c r="R123" s="15"/>
    </row>
    <row r="124" spans="2:18">
      <c r="B124" s="15"/>
      <c r="C124" s="48"/>
      <c r="D124" s="11"/>
      <c r="F124" s="57"/>
      <c r="G124" s="15"/>
      <c r="I124" s="11"/>
      <c r="J124" s="9"/>
      <c r="L124" s="230"/>
      <c r="N124" s="15"/>
      <c r="O124" s="26"/>
      <c r="P124" s="15"/>
      <c r="Q124" s="26"/>
      <c r="R124" s="15"/>
    </row>
    <row r="125" spans="2:18">
      <c r="B125" s="15"/>
      <c r="C125" s="48"/>
      <c r="D125" s="11"/>
      <c r="F125" s="57"/>
      <c r="G125" s="15"/>
      <c r="I125" s="11"/>
      <c r="J125" s="9"/>
      <c r="L125" s="230"/>
      <c r="N125" s="15"/>
      <c r="O125" s="26"/>
      <c r="P125" s="15"/>
      <c r="Q125" s="26"/>
      <c r="R125" s="15"/>
    </row>
    <row r="126" spans="2:18">
      <c r="B126" s="15"/>
      <c r="C126" s="48"/>
      <c r="D126" s="11"/>
      <c r="F126" s="57"/>
      <c r="G126" s="15"/>
      <c r="I126" s="11"/>
      <c r="J126" s="9"/>
      <c r="L126" s="230"/>
      <c r="N126" s="15"/>
      <c r="O126" s="26"/>
      <c r="P126" s="15"/>
      <c r="Q126" s="26"/>
      <c r="R126" s="15"/>
    </row>
    <row r="127" spans="2:18">
      <c r="B127" s="15"/>
      <c r="C127" s="48"/>
      <c r="D127" s="11"/>
      <c r="F127" s="57"/>
      <c r="G127" s="15"/>
      <c r="I127" s="11"/>
      <c r="J127" s="9"/>
      <c r="L127" s="230"/>
      <c r="N127" s="15"/>
      <c r="O127" s="26"/>
      <c r="P127" s="15"/>
      <c r="Q127" s="26"/>
      <c r="R127" s="15"/>
    </row>
    <row r="128" spans="2:18">
      <c r="B128" s="15"/>
      <c r="C128" s="48"/>
      <c r="D128" s="11"/>
      <c r="F128" s="57"/>
      <c r="G128" s="15"/>
      <c r="I128" s="11"/>
      <c r="J128" s="9"/>
      <c r="L128" s="230"/>
      <c r="N128" s="15"/>
      <c r="O128" s="26"/>
      <c r="P128" s="15"/>
      <c r="Q128" s="26"/>
      <c r="R128" s="15"/>
    </row>
    <row r="129" spans="2:18">
      <c r="B129" s="15"/>
      <c r="C129" s="48"/>
      <c r="D129" s="11"/>
      <c r="F129" s="57"/>
      <c r="G129" s="15"/>
      <c r="I129" s="11"/>
      <c r="J129" s="9"/>
      <c r="L129" s="230"/>
      <c r="N129" s="15"/>
      <c r="O129" s="26"/>
      <c r="P129" s="15"/>
      <c r="Q129" s="26"/>
      <c r="R129" s="15"/>
    </row>
    <row r="130" spans="2:18">
      <c r="B130" s="15"/>
      <c r="C130" s="48"/>
      <c r="D130" s="11"/>
      <c r="F130" s="57"/>
      <c r="G130" s="15"/>
      <c r="I130" s="11"/>
      <c r="J130" s="9"/>
      <c r="L130" s="230"/>
      <c r="N130" s="15"/>
      <c r="O130" s="26"/>
      <c r="P130" s="15"/>
      <c r="Q130" s="26"/>
      <c r="R130" s="15"/>
    </row>
    <row r="131" spans="2:18">
      <c r="B131" s="15"/>
      <c r="C131" s="48"/>
      <c r="D131" s="11"/>
      <c r="F131" s="57"/>
      <c r="G131" s="15"/>
      <c r="I131" s="11"/>
      <c r="J131" s="9"/>
      <c r="L131" s="230"/>
      <c r="N131" s="15"/>
      <c r="O131" s="26"/>
      <c r="P131" s="15"/>
      <c r="Q131" s="26"/>
      <c r="R131" s="15"/>
    </row>
    <row r="132" spans="2:18">
      <c r="B132" s="15"/>
      <c r="C132" s="48"/>
      <c r="D132" s="11"/>
      <c r="F132" s="57"/>
      <c r="G132" s="15"/>
      <c r="I132" s="11"/>
      <c r="J132" s="9"/>
      <c r="L132" s="230"/>
      <c r="N132" s="15"/>
      <c r="O132" s="26"/>
      <c r="P132" s="15"/>
      <c r="Q132" s="26"/>
      <c r="R132" s="15"/>
    </row>
    <row r="133" spans="2:18">
      <c r="B133" s="15"/>
      <c r="C133" s="48"/>
      <c r="D133" s="11"/>
      <c r="F133" s="57"/>
      <c r="G133" s="15"/>
      <c r="I133" s="11"/>
      <c r="J133" s="9"/>
      <c r="L133" s="230"/>
      <c r="N133" s="15"/>
      <c r="O133" s="26"/>
      <c r="P133" s="15"/>
      <c r="Q133" s="26"/>
      <c r="R133" s="15"/>
    </row>
    <row r="134" spans="2:18">
      <c r="B134" s="15"/>
      <c r="C134" s="48"/>
      <c r="D134" s="11"/>
      <c r="F134" s="57"/>
      <c r="G134" s="15"/>
      <c r="I134" s="11"/>
      <c r="J134" s="9"/>
      <c r="L134" s="230"/>
      <c r="N134" s="15"/>
      <c r="O134" s="26"/>
      <c r="P134" s="15"/>
      <c r="Q134" s="26"/>
      <c r="R134" s="15"/>
    </row>
    <row r="135" spans="2:18">
      <c r="B135" s="15"/>
      <c r="C135" s="48"/>
      <c r="D135" s="11"/>
      <c r="F135" s="57"/>
      <c r="G135" s="15"/>
      <c r="I135" s="11"/>
      <c r="J135" s="9"/>
      <c r="L135" s="230"/>
      <c r="N135" s="15"/>
      <c r="O135" s="26"/>
      <c r="P135" s="15"/>
      <c r="Q135" s="26"/>
      <c r="R135" s="15"/>
    </row>
    <row r="136" spans="2:18">
      <c r="B136" s="15"/>
      <c r="C136" s="48"/>
      <c r="D136" s="11"/>
      <c r="F136" s="57"/>
      <c r="G136" s="15"/>
      <c r="I136" s="11"/>
      <c r="J136" s="9"/>
      <c r="L136" s="230"/>
      <c r="N136" s="15"/>
      <c r="O136" s="26"/>
      <c r="P136" s="15"/>
      <c r="Q136" s="26"/>
      <c r="R136" s="15"/>
    </row>
    <row r="137" spans="2:18">
      <c r="B137" s="15"/>
      <c r="C137" s="48"/>
      <c r="D137" s="11"/>
      <c r="F137" s="57"/>
      <c r="G137" s="15"/>
      <c r="I137" s="11"/>
      <c r="J137" s="9"/>
      <c r="L137" s="230"/>
      <c r="N137" s="15"/>
      <c r="O137" s="26"/>
      <c r="P137" s="15"/>
      <c r="Q137" s="26"/>
      <c r="R137" s="15"/>
    </row>
    <row r="138" spans="2:18">
      <c r="B138" s="15"/>
      <c r="C138" s="48"/>
      <c r="D138" s="11"/>
      <c r="F138" s="57"/>
      <c r="G138" s="15"/>
      <c r="I138" s="11"/>
      <c r="J138" s="9"/>
      <c r="L138" s="230"/>
      <c r="N138" s="15"/>
      <c r="O138" s="26"/>
      <c r="P138" s="15"/>
      <c r="Q138" s="26"/>
      <c r="R138" s="15"/>
    </row>
    <row r="139" spans="2:18">
      <c r="B139" s="15"/>
      <c r="C139" s="48"/>
      <c r="D139" s="11"/>
      <c r="F139" s="57"/>
      <c r="G139" s="15"/>
      <c r="I139" s="11"/>
      <c r="J139" s="9"/>
      <c r="L139" s="230"/>
      <c r="N139" s="15"/>
      <c r="O139" s="26"/>
      <c r="P139" s="15"/>
      <c r="Q139" s="26"/>
      <c r="R139" s="15"/>
    </row>
    <row r="140" spans="2:18">
      <c r="B140" s="15"/>
      <c r="C140" s="48"/>
      <c r="D140" s="11"/>
      <c r="F140" s="57"/>
      <c r="G140" s="15"/>
      <c r="I140" s="11"/>
      <c r="J140" s="9"/>
      <c r="L140" s="230"/>
      <c r="N140" s="15"/>
      <c r="O140" s="26"/>
      <c r="P140" s="15"/>
      <c r="Q140" s="26"/>
      <c r="R140" s="15"/>
    </row>
    <row r="141" spans="2:18">
      <c r="B141" s="15"/>
      <c r="C141" s="48"/>
      <c r="D141" s="11"/>
      <c r="F141" s="57"/>
      <c r="G141" s="15"/>
      <c r="I141" s="11"/>
      <c r="J141" s="9"/>
      <c r="L141" s="230"/>
      <c r="N141" s="15"/>
      <c r="O141" s="26"/>
      <c r="P141" s="15"/>
      <c r="Q141" s="26"/>
      <c r="R141" s="15"/>
    </row>
    <row r="142" spans="2:18">
      <c r="B142" s="15"/>
      <c r="C142" s="48"/>
      <c r="D142" s="11"/>
      <c r="F142" s="57"/>
      <c r="G142" s="15"/>
      <c r="I142" s="11"/>
      <c r="J142" s="9"/>
      <c r="L142" s="230"/>
      <c r="N142" s="15"/>
      <c r="O142" s="26"/>
      <c r="P142" s="15"/>
      <c r="Q142" s="26"/>
      <c r="R142" s="15"/>
    </row>
    <row r="143" spans="2:18">
      <c r="B143" s="15"/>
      <c r="C143" s="48"/>
      <c r="D143" s="11"/>
      <c r="F143" s="57"/>
      <c r="G143" s="15"/>
      <c r="I143" s="11"/>
      <c r="J143" s="9"/>
      <c r="L143" s="230"/>
      <c r="N143" s="15"/>
      <c r="O143" s="26"/>
      <c r="P143" s="15"/>
      <c r="Q143" s="26"/>
      <c r="R143" s="15"/>
    </row>
    <row r="144" spans="2:18">
      <c r="B144" s="15"/>
      <c r="C144" s="48"/>
      <c r="D144" s="11"/>
      <c r="F144" s="57"/>
      <c r="G144" s="15"/>
      <c r="I144" s="11"/>
      <c r="J144" s="9"/>
      <c r="L144" s="230"/>
      <c r="N144" s="15"/>
      <c r="O144" s="26"/>
      <c r="P144" s="15"/>
      <c r="Q144" s="26"/>
      <c r="R144" s="15"/>
    </row>
    <row r="145" spans="2:18">
      <c r="B145" s="15"/>
      <c r="C145" s="48"/>
      <c r="D145" s="11"/>
      <c r="F145" s="57"/>
      <c r="G145" s="15"/>
      <c r="I145" s="11"/>
      <c r="J145" s="9"/>
      <c r="L145" s="230"/>
      <c r="N145" s="15"/>
      <c r="O145" s="26"/>
      <c r="P145" s="15"/>
      <c r="Q145" s="26"/>
      <c r="R145" s="15"/>
    </row>
    <row r="146" spans="2:18">
      <c r="B146" s="15"/>
      <c r="C146" s="48"/>
      <c r="D146" s="11"/>
      <c r="F146" s="57"/>
      <c r="G146" s="15"/>
      <c r="I146" s="11"/>
      <c r="J146" s="9"/>
      <c r="L146" s="230"/>
      <c r="N146" s="15"/>
      <c r="O146" s="26"/>
      <c r="P146" s="15"/>
      <c r="Q146" s="26"/>
      <c r="R146" s="15"/>
    </row>
    <row r="147" spans="2:18">
      <c r="B147" s="15"/>
      <c r="C147" s="48"/>
      <c r="D147" s="11"/>
      <c r="F147" s="57"/>
      <c r="G147" s="15"/>
      <c r="I147" s="11"/>
      <c r="J147" s="9"/>
      <c r="L147" s="230"/>
      <c r="N147" s="15"/>
      <c r="O147" s="26"/>
      <c r="P147" s="15"/>
      <c r="Q147" s="26"/>
      <c r="R147" s="15"/>
    </row>
    <row r="148" spans="2:18">
      <c r="B148" s="15"/>
      <c r="C148" s="48"/>
      <c r="D148" s="11"/>
      <c r="F148" s="57"/>
      <c r="G148" s="15"/>
      <c r="I148" s="11"/>
      <c r="J148" s="9"/>
      <c r="L148" s="230"/>
      <c r="N148" s="15"/>
      <c r="O148" s="26"/>
      <c r="P148" s="15"/>
      <c r="Q148" s="26"/>
      <c r="R148" s="15"/>
    </row>
    <row r="149" spans="2:18">
      <c r="B149" s="15"/>
      <c r="C149" s="48"/>
      <c r="D149" s="11"/>
      <c r="F149" s="57"/>
      <c r="G149" s="15"/>
      <c r="I149" s="11"/>
      <c r="J149" s="9"/>
      <c r="L149" s="230"/>
      <c r="N149" s="15"/>
      <c r="O149" s="26"/>
      <c r="P149" s="15"/>
      <c r="Q149" s="26"/>
      <c r="R149" s="15"/>
    </row>
    <row r="150" spans="2:18">
      <c r="B150" s="15"/>
      <c r="C150" s="48"/>
      <c r="D150" s="11"/>
      <c r="F150" s="57"/>
      <c r="G150" s="15"/>
      <c r="I150" s="11"/>
      <c r="J150" s="9"/>
      <c r="L150" s="230"/>
      <c r="N150" s="15"/>
      <c r="O150" s="26"/>
      <c r="P150" s="15"/>
      <c r="Q150" s="26"/>
      <c r="R150" s="15"/>
    </row>
    <row r="151" spans="2:18">
      <c r="B151" s="15"/>
      <c r="C151" s="48"/>
      <c r="D151" s="11"/>
      <c r="F151" s="57"/>
      <c r="G151" s="15"/>
      <c r="I151" s="11"/>
      <c r="J151" s="9"/>
      <c r="L151" s="230"/>
      <c r="N151" s="15"/>
      <c r="O151" s="26"/>
      <c r="P151" s="15"/>
      <c r="Q151" s="26"/>
      <c r="R151" s="15"/>
    </row>
    <row r="152" spans="2:18">
      <c r="B152" s="15"/>
      <c r="C152" s="48"/>
      <c r="D152" s="11"/>
      <c r="F152" s="57"/>
      <c r="G152" s="15"/>
      <c r="I152" s="11"/>
      <c r="J152" s="9"/>
      <c r="L152" s="230"/>
      <c r="N152" s="15"/>
      <c r="O152" s="26"/>
      <c r="P152" s="15"/>
      <c r="Q152" s="26"/>
      <c r="R152" s="15"/>
    </row>
    <row r="153" spans="2:18">
      <c r="B153" s="15"/>
      <c r="C153" s="48"/>
      <c r="D153" s="11"/>
      <c r="F153" s="57"/>
      <c r="G153" s="15"/>
      <c r="I153" s="11"/>
      <c r="J153" s="9"/>
      <c r="L153" s="230"/>
      <c r="N153" s="15"/>
      <c r="O153" s="26"/>
      <c r="P153" s="15"/>
      <c r="Q153" s="26"/>
      <c r="R153" s="15"/>
    </row>
    <row r="154" spans="2:18">
      <c r="B154" s="15"/>
      <c r="C154" s="48"/>
      <c r="D154" s="11"/>
      <c r="F154" s="57"/>
      <c r="G154" s="15"/>
      <c r="I154" s="11"/>
      <c r="J154" s="9"/>
      <c r="L154" s="230"/>
      <c r="N154" s="15"/>
      <c r="O154" s="26"/>
      <c r="P154" s="15"/>
      <c r="Q154" s="26"/>
      <c r="R154" s="15"/>
    </row>
    <row r="155" spans="2:18">
      <c r="B155" s="15"/>
      <c r="C155" s="48"/>
      <c r="D155" s="11"/>
      <c r="F155" s="57"/>
      <c r="G155" s="15"/>
      <c r="I155" s="11"/>
      <c r="J155" s="9"/>
      <c r="L155" s="230"/>
      <c r="N155" s="15"/>
      <c r="O155" s="26"/>
      <c r="P155" s="15"/>
      <c r="Q155" s="26"/>
      <c r="R155" s="15"/>
    </row>
    <row r="156" spans="2:18">
      <c r="B156" s="15"/>
      <c r="C156" s="48"/>
      <c r="D156" s="11"/>
      <c r="F156" s="57"/>
      <c r="G156" s="15"/>
      <c r="I156" s="11"/>
      <c r="J156" s="9"/>
      <c r="L156" s="230"/>
      <c r="N156" s="15"/>
      <c r="O156" s="26"/>
      <c r="P156" s="15"/>
      <c r="Q156" s="26"/>
      <c r="R156" s="15"/>
    </row>
    <row r="157" spans="2:18">
      <c r="B157" s="15"/>
      <c r="C157" s="48"/>
      <c r="D157" s="11"/>
      <c r="F157" s="57"/>
      <c r="G157" s="15"/>
      <c r="I157" s="11"/>
      <c r="J157" s="9"/>
      <c r="L157" s="230"/>
      <c r="N157" s="15"/>
      <c r="O157" s="26"/>
      <c r="P157" s="15"/>
      <c r="Q157" s="26"/>
      <c r="R157" s="15"/>
    </row>
    <row r="158" spans="2:18">
      <c r="B158" s="15"/>
      <c r="C158" s="48"/>
      <c r="D158" s="11"/>
      <c r="F158" s="57"/>
      <c r="G158" s="15"/>
      <c r="I158" s="11"/>
      <c r="J158" s="9"/>
      <c r="L158" s="230"/>
      <c r="N158" s="15"/>
      <c r="O158" s="26"/>
      <c r="P158" s="15"/>
      <c r="Q158" s="26"/>
      <c r="R158" s="15"/>
    </row>
    <row r="159" spans="2:18">
      <c r="B159" s="15"/>
      <c r="C159" s="48"/>
      <c r="D159" s="11"/>
      <c r="F159" s="57"/>
      <c r="G159" s="15"/>
      <c r="I159" s="11"/>
      <c r="J159" s="9"/>
      <c r="L159" s="230"/>
      <c r="N159" s="15"/>
      <c r="O159" s="26"/>
      <c r="P159" s="15"/>
      <c r="Q159" s="26"/>
      <c r="R159" s="15"/>
    </row>
    <row r="160" spans="2:18">
      <c r="B160" s="15"/>
      <c r="C160" s="48"/>
      <c r="D160" s="11"/>
      <c r="F160" s="57"/>
      <c r="G160" s="15"/>
      <c r="I160" s="11"/>
      <c r="J160" s="9"/>
      <c r="L160" s="230"/>
      <c r="N160" s="15"/>
      <c r="O160" s="26"/>
      <c r="P160" s="15"/>
      <c r="Q160" s="26"/>
      <c r="R160" s="15"/>
    </row>
    <row r="161" spans="2:18">
      <c r="B161" s="15"/>
      <c r="C161" s="48"/>
      <c r="D161" s="11"/>
      <c r="F161" s="57"/>
      <c r="G161" s="15"/>
      <c r="I161" s="11"/>
      <c r="J161" s="9"/>
      <c r="L161" s="230"/>
      <c r="N161" s="15"/>
      <c r="O161" s="26"/>
      <c r="P161" s="15"/>
      <c r="Q161" s="26"/>
      <c r="R161" s="15"/>
    </row>
    <row r="162" spans="2:18">
      <c r="B162" s="15"/>
      <c r="C162" s="48"/>
      <c r="D162" s="11"/>
      <c r="F162" s="57"/>
      <c r="G162" s="15"/>
      <c r="I162" s="11"/>
      <c r="J162" s="9"/>
      <c r="L162" s="230"/>
      <c r="N162" s="15"/>
      <c r="O162" s="26"/>
      <c r="P162" s="15"/>
      <c r="Q162" s="26"/>
      <c r="R162" s="15"/>
    </row>
    <row r="163" spans="2:18">
      <c r="B163" s="15"/>
      <c r="C163" s="48"/>
      <c r="D163" s="11"/>
      <c r="F163" s="57"/>
      <c r="G163" s="15"/>
      <c r="I163" s="11"/>
      <c r="J163" s="9"/>
      <c r="L163" s="230"/>
      <c r="N163" s="15"/>
      <c r="O163" s="26"/>
      <c r="P163" s="15"/>
      <c r="Q163" s="26"/>
      <c r="R163" s="15"/>
    </row>
    <row r="164" spans="2:18">
      <c r="B164" s="15"/>
      <c r="C164" s="48"/>
      <c r="D164" s="11"/>
      <c r="F164" s="57"/>
      <c r="G164" s="15"/>
      <c r="I164" s="11"/>
      <c r="J164" s="9"/>
      <c r="L164" s="230"/>
      <c r="N164" s="15"/>
      <c r="O164" s="26"/>
      <c r="P164" s="15"/>
      <c r="Q164" s="26"/>
      <c r="R164" s="15"/>
    </row>
    <row r="165" spans="2:18">
      <c r="B165" s="15"/>
      <c r="C165" s="48"/>
      <c r="D165" s="11"/>
      <c r="F165" s="57"/>
      <c r="G165" s="15"/>
      <c r="I165" s="11"/>
      <c r="J165" s="9"/>
      <c r="L165" s="230"/>
      <c r="N165" s="15"/>
      <c r="O165" s="26"/>
      <c r="P165" s="15"/>
      <c r="Q165" s="26"/>
      <c r="R165" s="15"/>
    </row>
    <row r="166" spans="2:18">
      <c r="B166" s="15"/>
      <c r="C166" s="48"/>
      <c r="D166" s="11"/>
      <c r="F166" s="57"/>
      <c r="G166" s="15"/>
      <c r="I166" s="11"/>
      <c r="J166" s="9"/>
      <c r="L166" s="230"/>
      <c r="N166" s="15"/>
      <c r="O166" s="26"/>
      <c r="P166" s="15"/>
      <c r="Q166" s="26"/>
      <c r="R166" s="15"/>
    </row>
    <row r="167" spans="2:18">
      <c r="B167" s="15"/>
      <c r="C167" s="48"/>
      <c r="D167" s="11"/>
      <c r="F167" s="57"/>
      <c r="G167" s="15"/>
      <c r="I167" s="11"/>
      <c r="J167" s="9"/>
      <c r="L167" s="230"/>
      <c r="N167" s="15"/>
      <c r="O167" s="26"/>
      <c r="P167" s="15"/>
      <c r="Q167" s="26"/>
      <c r="R167" s="15"/>
    </row>
    <row r="168" spans="2:18">
      <c r="B168" s="15"/>
      <c r="C168" s="48"/>
      <c r="D168" s="11"/>
      <c r="F168" s="57"/>
      <c r="G168" s="15"/>
      <c r="I168" s="11"/>
      <c r="J168" s="9"/>
      <c r="L168" s="230"/>
      <c r="N168" s="15"/>
      <c r="O168" s="26"/>
      <c r="P168" s="15"/>
      <c r="Q168" s="26"/>
      <c r="R168" s="15"/>
    </row>
    <row r="169" spans="2:18">
      <c r="B169" s="15"/>
      <c r="C169" s="48"/>
      <c r="D169" s="11"/>
      <c r="F169" s="57"/>
      <c r="G169" s="15"/>
      <c r="I169" s="11"/>
      <c r="J169" s="9"/>
      <c r="L169" s="230"/>
      <c r="N169" s="15"/>
      <c r="O169" s="26"/>
      <c r="P169" s="15"/>
      <c r="Q169" s="26"/>
      <c r="R169" s="15"/>
    </row>
    <row r="170" spans="2:18">
      <c r="B170" s="15"/>
      <c r="C170" s="48"/>
      <c r="D170" s="11"/>
      <c r="F170" s="57"/>
      <c r="G170" s="15"/>
      <c r="I170" s="11"/>
      <c r="J170" s="9"/>
      <c r="L170" s="230"/>
      <c r="N170" s="15"/>
      <c r="O170" s="26"/>
      <c r="P170" s="15"/>
      <c r="Q170" s="26"/>
      <c r="R170" s="15"/>
    </row>
    <row r="171" spans="2:18">
      <c r="B171" s="15"/>
      <c r="C171" s="48"/>
      <c r="D171" s="11"/>
      <c r="F171" s="57"/>
      <c r="G171" s="15"/>
      <c r="I171" s="11"/>
      <c r="J171" s="9"/>
      <c r="L171" s="230"/>
      <c r="N171" s="15"/>
      <c r="O171" s="26"/>
      <c r="P171" s="15"/>
      <c r="Q171" s="26"/>
      <c r="R171" s="15"/>
    </row>
    <row r="172" spans="2:18">
      <c r="B172" s="15"/>
      <c r="C172" s="48"/>
      <c r="D172" s="11"/>
      <c r="F172" s="57"/>
      <c r="G172" s="15"/>
      <c r="I172" s="11"/>
      <c r="J172" s="9"/>
      <c r="L172" s="230"/>
      <c r="N172" s="15"/>
      <c r="O172" s="26"/>
      <c r="P172" s="15"/>
      <c r="Q172" s="26"/>
      <c r="R172" s="15"/>
    </row>
    <row r="173" spans="2:18">
      <c r="B173" s="15"/>
      <c r="C173" s="48"/>
      <c r="D173" s="11"/>
      <c r="F173" s="57"/>
      <c r="G173" s="15"/>
      <c r="I173" s="11"/>
      <c r="J173" s="9"/>
      <c r="L173" s="230"/>
      <c r="N173" s="15"/>
      <c r="O173" s="26"/>
      <c r="P173" s="15"/>
      <c r="Q173" s="26"/>
      <c r="R173" s="15"/>
    </row>
    <row r="174" spans="2:18">
      <c r="B174" s="15"/>
      <c r="C174" s="48"/>
      <c r="D174" s="11"/>
      <c r="F174" s="57"/>
      <c r="G174" s="15"/>
      <c r="I174" s="11"/>
      <c r="J174" s="9"/>
      <c r="L174" s="230"/>
      <c r="N174" s="15"/>
      <c r="O174" s="26"/>
      <c r="P174" s="15"/>
      <c r="Q174" s="26"/>
      <c r="R174" s="15"/>
    </row>
    <row r="175" spans="2:18">
      <c r="B175" s="15"/>
      <c r="C175" s="48"/>
      <c r="D175" s="11"/>
      <c r="F175" s="57"/>
      <c r="G175" s="15"/>
      <c r="I175" s="11"/>
      <c r="J175" s="9"/>
      <c r="L175" s="230"/>
      <c r="N175" s="15"/>
      <c r="O175" s="26"/>
      <c r="P175" s="15"/>
      <c r="Q175" s="26"/>
      <c r="R175" s="15"/>
    </row>
    <row r="176" spans="2:18">
      <c r="B176" s="15"/>
      <c r="C176" s="48"/>
      <c r="D176" s="11"/>
      <c r="F176" s="57"/>
      <c r="G176" s="15"/>
      <c r="I176" s="11"/>
      <c r="J176" s="9"/>
      <c r="L176" s="230"/>
      <c r="N176" s="15"/>
      <c r="O176" s="26"/>
      <c r="P176" s="15"/>
      <c r="Q176" s="26"/>
      <c r="R176" s="15"/>
    </row>
    <row r="177" spans="2:18">
      <c r="B177" s="15"/>
      <c r="C177" s="48"/>
      <c r="D177" s="11"/>
      <c r="F177" s="57"/>
      <c r="G177" s="15"/>
      <c r="I177" s="11"/>
      <c r="J177" s="9"/>
      <c r="L177" s="230"/>
      <c r="N177" s="15"/>
      <c r="O177" s="26"/>
      <c r="P177" s="15"/>
      <c r="Q177" s="26"/>
      <c r="R177" s="15"/>
    </row>
    <row r="178" spans="2:18">
      <c r="B178" s="15"/>
      <c r="C178" s="48"/>
      <c r="D178" s="11"/>
      <c r="F178" s="57"/>
      <c r="G178" s="15"/>
      <c r="I178" s="11"/>
      <c r="J178" s="9"/>
      <c r="L178" s="230"/>
      <c r="N178" s="15"/>
      <c r="O178" s="26"/>
      <c r="P178" s="15"/>
      <c r="Q178" s="26"/>
      <c r="R178" s="15"/>
    </row>
    <row r="179" spans="2:18">
      <c r="B179" s="15"/>
      <c r="C179" s="48"/>
      <c r="D179" s="11"/>
      <c r="F179" s="57"/>
      <c r="G179" s="15"/>
      <c r="I179" s="11"/>
      <c r="J179" s="9"/>
      <c r="L179" s="230"/>
      <c r="N179" s="15"/>
      <c r="O179" s="26"/>
      <c r="P179" s="15"/>
      <c r="Q179" s="26"/>
      <c r="R179" s="15"/>
    </row>
    <row r="180" spans="2:18">
      <c r="B180" s="15"/>
      <c r="C180" s="48"/>
      <c r="D180" s="11"/>
      <c r="F180" s="57"/>
      <c r="G180" s="15"/>
      <c r="I180" s="11"/>
      <c r="J180" s="9"/>
      <c r="L180" s="230"/>
      <c r="N180" s="15"/>
      <c r="O180" s="26"/>
      <c r="P180" s="15"/>
      <c r="Q180" s="26"/>
      <c r="R180" s="15"/>
    </row>
  </sheetData>
  <pageMargins left="0.56000000000000005" right="6" top="0.75" bottom="0.25" header="0" footer="0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2020-10-28T13:20:43Z</dcterms:modified>
</cp:coreProperties>
</file>